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stadtwerkerastatt-my.sharepoint.com/personal/a_schwamm_stadtwerke-rastatt_de/Documents/Desktop/Neleeeeeeeeeeeeeeeeeeeeeeeeeeeeeeeeeeeeeeeeeeeeeeeeeeeeeeeeeeeeeeeeeeeeeeeeeeeeeeeeeeeeeeeeeeeeeeeeeeeeeeeeeeeeeeeeeeeeeeeee/2024/"/>
    </mc:Choice>
  </mc:AlternateContent>
  <xr:revisionPtr revIDLastSave="0" documentId="8_{C9BEF343-D74B-43F7-B3DC-494F0352E3BD}" xr6:coauthVersionLast="47" xr6:coauthVersionMax="47" xr10:uidLastSave="{00000000-0000-0000-0000-000000000000}"/>
  <workbookProtection workbookPassword="D4E1" lockStructure="1"/>
  <bookViews>
    <workbookView xWindow="38295" yWindow="0" windowWidth="38610" windowHeight="20985" tabRatio="789" activeTab="5" xr2:uid="{57FB3B49-9E65-42E5-870F-211B31DE2B52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#N/A</definedName>
    <definedName name="_Fill" localSheetId="4" hidden="1">#N/A</definedName>
    <definedName name="_Fill" localSheetId="2" hidden="1">#N/A</definedName>
    <definedName name="_Fill" hidden="1">#N/A</definedName>
    <definedName name="_xlnm._FilterDatabase" localSheetId="7" hidden="1">#N/A</definedName>
    <definedName name="_xlnm.Print_Area" localSheetId="8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7" l="1"/>
  <c r="X21" i="7"/>
  <c r="X20" i="7"/>
  <c r="X19" i="7"/>
  <c r="X18" i="7"/>
  <c r="X17" i="7"/>
  <c r="X14" i="7"/>
  <c r="X12" i="7"/>
  <c r="E7" i="18"/>
  <c r="E6" i="18"/>
  <c r="E4" i="18"/>
  <c r="X16" i="7"/>
  <c r="X13" i="7"/>
  <c r="X24" i="7"/>
  <c r="X23" i="7"/>
  <c r="X15" i="7"/>
  <c r="C33" i="15"/>
  <c r="C32" i="15"/>
  <c r="C29" i="15"/>
  <c r="C28" i="15"/>
  <c r="N70" i="18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F53" i="18"/>
  <c r="N29" i="18"/>
  <c r="M29" i="18"/>
  <c r="L29" i="18"/>
  <c r="K29" i="18"/>
  <c r="J29" i="18"/>
  <c r="I29" i="18"/>
  <c r="H29" i="18"/>
  <c r="G29" i="18"/>
  <c r="D32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D22" i="18"/>
  <c r="F11" i="18"/>
  <c r="F9" i="18"/>
  <c r="K53" i="18"/>
  <c r="E63" i="18"/>
  <c r="M63" i="18"/>
  <c r="I53" i="18"/>
  <c r="N53" i="18"/>
  <c r="E53" i="18"/>
  <c r="F63" i="18"/>
  <c r="K63" i="18"/>
  <c r="G53" i="18"/>
  <c r="M53" i="18"/>
  <c r="I63" i="18"/>
  <c r="N63" i="18"/>
  <c r="H53" i="18"/>
  <c r="H63" i="18"/>
  <c r="D24" i="15"/>
  <c r="C23" i="15"/>
  <c r="F69" i="17"/>
  <c r="G69" i="17"/>
  <c r="H69" i="17"/>
  <c r="I69" i="17"/>
  <c r="J69" i="17"/>
  <c r="K69" i="17"/>
  <c r="L69" i="17"/>
  <c r="M69" i="17"/>
  <c r="N69" i="17"/>
  <c r="E69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X11" i="7"/>
  <c r="G57" i="17"/>
  <c r="H57" i="17"/>
  <c r="I57" i="17"/>
  <c r="J57" i="17"/>
  <c r="K57" i="17"/>
  <c r="L57" i="17"/>
  <c r="M57" i="17"/>
  <c r="N57" i="17"/>
  <c r="H63" i="17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D56" i="17"/>
  <c r="F63" i="17"/>
  <c r="F53" i="17"/>
  <c r="M53" i="17"/>
  <c r="F19" i="17"/>
  <c r="G19" i="17"/>
  <c r="H19" i="17"/>
  <c r="D22" i="17"/>
  <c r="I19" i="17"/>
  <c r="J19" i="17"/>
  <c r="K19" i="17"/>
  <c r="L19" i="17"/>
  <c r="M19" i="17"/>
  <c r="N19" i="17"/>
  <c r="E19" i="17"/>
  <c r="F29" i="17"/>
  <c r="D32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/>
  <c r="E5" i="18"/>
  <c r="C7" i="1"/>
  <c r="J8" i="7"/>
  <c r="C5" i="1"/>
  <c r="C4" i="1"/>
  <c r="C6" i="1"/>
  <c r="E10" i="1"/>
  <c r="C20" i="15"/>
  <c r="C19" i="15"/>
  <c r="M9" i="4"/>
  <c r="A93" i="8"/>
  <c r="B93" i="8"/>
  <c r="A94" i="8"/>
  <c r="C94" i="8"/>
  <c r="A4" i="8"/>
  <c r="B4" i="8"/>
  <c r="A5" i="8"/>
  <c r="B5" i="8"/>
  <c r="A6" i="8"/>
  <c r="A7" i="8"/>
  <c r="B7" i="8"/>
  <c r="A8" i="8"/>
  <c r="B8" i="8"/>
  <c r="A9" i="8"/>
  <c r="B9" i="8"/>
  <c r="A10" i="8"/>
  <c r="C10" i="8"/>
  <c r="A11" i="8"/>
  <c r="B11" i="8"/>
  <c r="A12" i="8"/>
  <c r="B12" i="8"/>
  <c r="A13" i="8"/>
  <c r="B13" i="8"/>
  <c r="A14" i="8"/>
  <c r="C14" i="8"/>
  <c r="A15" i="8"/>
  <c r="C15" i="8"/>
  <c r="A16" i="8"/>
  <c r="C16" i="8"/>
  <c r="B16" i="8"/>
  <c r="A17" i="8"/>
  <c r="B17" i="8"/>
  <c r="A18" i="8"/>
  <c r="C18" i="8"/>
  <c r="A19" i="8"/>
  <c r="B19" i="8"/>
  <c r="A20" i="8"/>
  <c r="C20" i="8"/>
  <c r="B20" i="8"/>
  <c r="A21" i="8"/>
  <c r="B21" i="8"/>
  <c r="A22" i="8"/>
  <c r="C22" i="8"/>
  <c r="A23" i="8"/>
  <c r="C23" i="8"/>
  <c r="A24" i="8"/>
  <c r="C24" i="8"/>
  <c r="B24" i="8"/>
  <c r="A25" i="8"/>
  <c r="B25" i="8"/>
  <c r="A26" i="8"/>
  <c r="C26" i="8"/>
  <c r="A27" i="8"/>
  <c r="C27" i="8"/>
  <c r="A28" i="8"/>
  <c r="C28" i="8"/>
  <c r="B28" i="8"/>
  <c r="A29" i="8"/>
  <c r="B29" i="8"/>
  <c r="A30" i="8"/>
  <c r="C30" i="8"/>
  <c r="A31" i="8"/>
  <c r="C31" i="8"/>
  <c r="A32" i="8"/>
  <c r="B32" i="8"/>
  <c r="A33" i="8"/>
  <c r="B33" i="8"/>
  <c r="A34" i="8"/>
  <c r="C34" i="8"/>
  <c r="A35" i="8"/>
  <c r="B35" i="8"/>
  <c r="A36" i="8"/>
  <c r="C36" i="8"/>
  <c r="B36" i="8"/>
  <c r="A37" i="8"/>
  <c r="B37" i="8"/>
  <c r="A38" i="8"/>
  <c r="C38" i="8"/>
  <c r="A39" i="8"/>
  <c r="C39" i="8"/>
  <c r="A40" i="8"/>
  <c r="B40" i="8"/>
  <c r="A41" i="8"/>
  <c r="B41" i="8"/>
  <c r="A42" i="8"/>
  <c r="C42" i="8"/>
  <c r="A43" i="8"/>
  <c r="B43" i="8"/>
  <c r="A44" i="8"/>
  <c r="B44" i="8"/>
  <c r="A45" i="8"/>
  <c r="B45" i="8"/>
  <c r="A46" i="8"/>
  <c r="C46" i="8"/>
  <c r="A47" i="8"/>
  <c r="C47" i="8"/>
  <c r="A48" i="8"/>
  <c r="C48" i="8"/>
  <c r="B48" i="8"/>
  <c r="A49" i="8"/>
  <c r="B49" i="8"/>
  <c r="A50" i="8"/>
  <c r="C50" i="8"/>
  <c r="A51" i="8"/>
  <c r="B51" i="8"/>
  <c r="A52" i="8"/>
  <c r="C52" i="8"/>
  <c r="B52" i="8"/>
  <c r="A53" i="8"/>
  <c r="B53" i="8"/>
  <c r="A54" i="8"/>
  <c r="C54" i="8"/>
  <c r="A55" i="8"/>
  <c r="C55" i="8"/>
  <c r="A56" i="8"/>
  <c r="C56" i="8"/>
  <c r="B56" i="8"/>
  <c r="A57" i="8"/>
  <c r="B57" i="8"/>
  <c r="A58" i="8"/>
  <c r="C58" i="8"/>
  <c r="A59" i="8"/>
  <c r="C59" i="8"/>
  <c r="A60" i="8"/>
  <c r="C60" i="8"/>
  <c r="B60" i="8"/>
  <c r="A61" i="8"/>
  <c r="B61" i="8"/>
  <c r="A62" i="8"/>
  <c r="C62" i="8"/>
  <c r="A63" i="8"/>
  <c r="C63" i="8"/>
  <c r="A64" i="8"/>
  <c r="B64" i="8"/>
  <c r="A65" i="8"/>
  <c r="B65" i="8"/>
  <c r="A66" i="8"/>
  <c r="C66" i="8"/>
  <c r="A67" i="8"/>
  <c r="B67" i="8"/>
  <c r="A68" i="8"/>
  <c r="C68" i="8"/>
  <c r="B68" i="8"/>
  <c r="A69" i="8"/>
  <c r="B69" i="8"/>
  <c r="A70" i="8"/>
  <c r="C70" i="8"/>
  <c r="A71" i="8"/>
  <c r="B71" i="8"/>
  <c r="A72" i="8"/>
  <c r="C72" i="8"/>
  <c r="B72" i="8"/>
  <c r="A73" i="8"/>
  <c r="B73" i="8"/>
  <c r="A74" i="8"/>
  <c r="C74" i="8"/>
  <c r="A75" i="8"/>
  <c r="C75" i="8"/>
  <c r="A76" i="8"/>
  <c r="B76" i="8"/>
  <c r="A77" i="8"/>
  <c r="B77" i="8"/>
  <c r="A78" i="8"/>
  <c r="C78" i="8"/>
  <c r="A79" i="8"/>
  <c r="B79" i="8"/>
  <c r="A80" i="8"/>
  <c r="B80" i="8"/>
  <c r="A81" i="8"/>
  <c r="B81" i="8"/>
  <c r="A82" i="8"/>
  <c r="C82" i="8"/>
  <c r="A83" i="8"/>
  <c r="B83" i="8"/>
  <c r="A84" i="8"/>
  <c r="C84" i="8"/>
  <c r="B84" i="8"/>
  <c r="A85" i="8"/>
  <c r="B85" i="8"/>
  <c r="A86" i="8"/>
  <c r="C86" i="8"/>
  <c r="A87" i="8"/>
  <c r="B87" i="8"/>
  <c r="A88" i="8"/>
  <c r="C88" i="8"/>
  <c r="B88" i="8"/>
  <c r="A89" i="8"/>
  <c r="B89" i="8"/>
  <c r="A90" i="8"/>
  <c r="C90" i="8"/>
  <c r="A91" i="8"/>
  <c r="C91" i="8"/>
  <c r="A92" i="8"/>
  <c r="C92" i="8"/>
  <c r="B92" i="8"/>
  <c r="A3" i="8"/>
  <c r="M22" i="4"/>
  <c r="K22" i="4"/>
  <c r="K21" i="4"/>
  <c r="J21" i="4"/>
  <c r="I21" i="4"/>
  <c r="H21" i="4"/>
  <c r="G21" i="4"/>
  <c r="F21" i="4"/>
  <c r="E21" i="4"/>
  <c r="D21" i="4"/>
  <c r="X22" i="7"/>
  <c r="M20" i="4"/>
  <c r="M19" i="4"/>
  <c r="M16" i="4"/>
  <c r="M18" i="4"/>
  <c r="M17" i="4"/>
  <c r="M15" i="4"/>
  <c r="M14" i="4"/>
  <c r="M13" i="4"/>
  <c r="M12" i="4"/>
  <c r="M11" i="4"/>
  <c r="C11" i="8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B94" i="8"/>
  <c r="C83" i="8"/>
  <c r="B75" i="8"/>
  <c r="C64" i="8"/>
  <c r="C44" i="8"/>
  <c r="C40" i="8"/>
  <c r="C32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7" i="8"/>
  <c r="C71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M8" i="4"/>
  <c r="M7" i="4"/>
  <c r="H55" i="17"/>
  <c r="L55" i="17"/>
  <c r="I55" i="17"/>
  <c r="G55" i="17"/>
  <c r="J55" i="17"/>
  <c r="N55" i="17"/>
  <c r="M55" i="17"/>
  <c r="N31" i="17"/>
  <c r="G31" i="17"/>
  <c r="K31" i="17"/>
  <c r="J31" i="17"/>
  <c r="F31" i="17"/>
  <c r="M31" i="17"/>
  <c r="H31" i="17"/>
  <c r="L31" i="17"/>
  <c r="I31" i="17"/>
  <c r="G21" i="17"/>
  <c r="K21" i="17"/>
  <c r="H21" i="17"/>
  <c r="N21" i="17"/>
  <c r="L21" i="17"/>
  <c r="I21" i="17"/>
  <c r="M21" i="17"/>
  <c r="J21" i="17"/>
  <c r="K55" i="17"/>
  <c r="I21" i="18"/>
  <c r="H21" i="18"/>
  <c r="L21" i="18"/>
  <c r="F21" i="18"/>
  <c r="J21" i="18"/>
  <c r="G21" i="18"/>
  <c r="N21" i="18"/>
  <c r="M21" i="18"/>
  <c r="K21" i="18"/>
  <c r="L31" i="18"/>
  <c r="M31" i="18"/>
  <c r="H31" i="18"/>
  <c r="K31" i="18"/>
  <c r="I31" i="18"/>
  <c r="G31" i="18"/>
  <c r="N31" i="18"/>
  <c r="J31" i="18"/>
  <c r="F31" i="18"/>
  <c r="G63" i="18"/>
  <c r="J53" i="18"/>
  <c r="D56" i="18"/>
  <c r="J63" i="18"/>
  <c r="Q22" i="7"/>
  <c r="M21" i="4"/>
  <c r="L53" i="18"/>
  <c r="C5" i="8"/>
  <c r="D66" i="17"/>
  <c r="G55" i="18"/>
  <c r="F55" i="18"/>
  <c r="H55" i="18"/>
  <c r="I55" i="18"/>
  <c r="M55" i="18"/>
  <c r="K55" i="18"/>
  <c r="N55" i="18"/>
  <c r="J55" i="18"/>
  <c r="L55" i="18"/>
  <c r="Q16" i="7"/>
  <c r="J65" i="17"/>
  <c r="N65" i="17"/>
  <c r="K65" i="17"/>
  <c r="F65" i="17"/>
  <c r="H65" i="17"/>
  <c r="I65" i="17"/>
  <c r="L65" i="17"/>
  <c r="Q19" i="7"/>
  <c r="Q12" i="7"/>
  <c r="Q21" i="7"/>
  <c r="G65" i="17"/>
  <c r="Q25" i="7"/>
  <c r="Q17" i="7"/>
  <c r="Q18" i="7"/>
  <c r="Q13" i="7"/>
  <c r="Q11" i="7"/>
  <c r="Q14" i="7"/>
  <c r="D66" i="18"/>
  <c r="M65" i="17"/>
  <c r="Q24" i="7"/>
  <c r="Q23" i="7"/>
  <c r="Q20" i="7"/>
  <c r="Q15" i="7"/>
  <c r="E31" i="18"/>
  <c r="E21" i="18"/>
  <c r="E65" i="17"/>
  <c r="K65" i="18"/>
  <c r="G65" i="18"/>
  <c r="F65" i="18"/>
  <c r="E65" i="18"/>
  <c r="J65" i="18"/>
  <c r="L65" i="18"/>
  <c r="M65" i="18"/>
  <c r="I65" i="18"/>
  <c r="N65" i="18"/>
  <c r="H65" i="18"/>
  <c r="E55" i="18"/>
</calcChain>
</file>

<file path=xl/sharedStrings.xml><?xml version="1.0" encoding="utf-8"?>
<sst xmlns="http://schemas.openxmlformats.org/spreadsheetml/2006/main" count="1427" uniqueCount="692">
  <si>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</si>
  <si>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</si>
  <si>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</si>
  <si>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</si>
  <si>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</si>
  <si>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</si>
  <si>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</si>
  <si>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</si>
  <si>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</si>
  <si>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</si>
  <si>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</si>
  <si>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</si>
  <si>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</si>
  <si>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</si>
  <si>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</si>
  <si>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</si>
  <si>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</si>
  <si>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</si>
  <si>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</si>
  <si>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</si>
  <si>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</si>
  <si>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</si>
  <si>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</si>
  <si>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</si>
  <si>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</si>
  <si>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</si>
  <si>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</si>
  <si>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</si>
  <si>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</si>
  <si>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</si>
  <si>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</si>
  <si>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</si>
  <si>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</si>
  <si>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</si>
  <si>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</si>
  <si>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</si>
  <si>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</si>
  <si>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</si>
  <si>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</si>
  <si>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</si>
  <si>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</si>
  <si>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</si>
  <si>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</si>
  <si>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</si>
  <si>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</si>
  <si>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</si>
  <si>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</si>
  <si>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</si>
  <si>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</si>
  <si>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</si>
  <si>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</si>
  <si>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</si>
  <si>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</si>
  <si>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</si>
  <si>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</si>
  <si>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</si>
  <si>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</si>
  <si>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</si>
  <si>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</si>
  <si>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</si>
  <si>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</si>
  <si>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</si>
  <si>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</si>
  <si>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</si>
  <si>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</si>
  <si>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</si>
  <si>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</si>
  <si>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</si>
  <si>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</si>
  <si>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</si>
  <si>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</si>
  <si>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</si>
  <si>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</si>
  <si>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</si>
  <si>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</si>
  <si>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</si>
  <si>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</si>
  <si>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</si>
  <si>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</si>
  <si>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</si>
  <si>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</si>
  <si>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</si>
  <si>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</si>
  <si>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</si>
  <si>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</si>
  <si>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</si>
  <si>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</si>
  <si>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</si>
  <si>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</si>
  <si>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</si>
  <si>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</si>
  <si>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</si>
  <si>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</si>
  <si>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</si>
  <si>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</si>
  <si>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</si>
  <si>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</si>
  <si>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</si>
  <si>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</si>
  <si>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</si>
  <si>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</si>
  <si>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</si>
  <si>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</si>
  <si>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</si>
  <si>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</si>
  <si>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</si>
  <si>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</si>
  <si>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</si>
  <si>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</si>
  <si>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</si>
  <si>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</si>
  <si>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</si>
  <si>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</si>
  <si>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</si>
  <si>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</si>
  <si>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</si>
  <si>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</si>
  <si>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</si>
  <si>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</si>
  <si>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</si>
  <si>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</si>
  <si>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</si>
  <si>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</si>
  <si>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</si>
  <si>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</si>
  <si>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</si>
  <si>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</si>
  <si>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</si>
  <si>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</si>
  <si>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</si>
  <si>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</si>
  <si>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</si>
  <si>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</si>
  <si>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</si>
  <si>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</si>
  <si>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</si>
  <si>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</si>
  <si>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</si>
  <si>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</si>
  <si>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</si>
  <si>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</si>
  <si>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</si>
  <si>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</si>
  <si>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</si>
  <si>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</si>
  <si>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</si>
  <si>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</si>
  <si>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</si>
  <si>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</si>
  <si>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</si>
  <si>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</si>
  <si>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</si>
  <si>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</si>
  <si>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</si>
  <si>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</si>
  <si>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</si>
  <si>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</si>
  <si>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</si>
  <si>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</si>
  <si>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</si>
  <si>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</si>
  <si>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</si>
  <si>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</si>
  <si>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</si>
  <si>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</si>
  <si>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</si>
  <si>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</si>
  <si>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</si>
  <si>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</si>
  <si>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</si>
  <si>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</si>
  <si>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</si>
  <si>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</si>
  <si>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</si>
  <si>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</si>
  <si>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</si>
  <si>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</si>
  <si>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</si>
  <si>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</si>
  <si>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</si>
  <si>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</si>
  <si>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</si>
  <si>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</si>
  <si>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</si>
  <si>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</si>
  <si>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</si>
  <si>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</si>
  <si>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</si>
  <si>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</si>
  <si>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</si>
  <si>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</si>
  <si>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</si>
  <si>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</si>
  <si>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</si>
  <si>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</si>
  <si>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</si>
  <si>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</si>
  <si>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</si>
  <si>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</si>
  <si>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</si>
  <si>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</si>
  <si>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</si>
  <si>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</si>
  <si>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</si>
  <si>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</si>
  <si>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</si>
  <si>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</si>
  <si>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</si>
  <si>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</si>
  <si>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</si>
  <si>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</si>
  <si>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</si>
  <si>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</si>
  <si>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</si>
  <si>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</si>
  <si>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</si>
  <si>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</si>
  <si>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</si>
  <si>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</si>
  <si>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</si>
  <si>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</si>
  <si>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</si>
  <si>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</si>
  <si>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</si>
  <si>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</si>
  <si>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</si>
  <si>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</si>
  <si>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</si>
  <si>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</si>
  <si>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</si>
  <si>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</si>
  <si>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</si>
  <si>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</si>
  <si>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</si>
  <si>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</si>
  <si>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</si>
  <si>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</si>
  <si>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</si>
  <si>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</si>
  <si>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</si>
  <si>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</si>
  <si>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</si>
  <si>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</si>
  <si>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</si>
  <si>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</si>
  <si>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</si>
  <si>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</si>
  <si>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</si>
  <si>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</si>
  <si>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</si>
  <si>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</si>
  <si>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</si>
  <si>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</si>
  <si>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</si>
  <si>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</si>
  <si>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</si>
  <si>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</si>
  <si>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</si>
  <si>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</si>
  <si>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</si>
  <si>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</si>
  <si>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</si>
  <si>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</si>
  <si>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</si>
  <si>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</si>
  <si>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</si>
  <si>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</si>
  <si>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</si>
  <si>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</si>
  <si>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</si>
  <si>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</si>
  <si>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</si>
  <si>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</si>
  <si>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</si>
  <si>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</si>
  <si>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</si>
  <si>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</si>
  <si>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</si>
  <si>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</si>
  <si>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</si>
  <si>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</si>
  <si>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</si>
  <si>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</si>
  <si>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</si>
  <si>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</si>
  <si>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</si>
  <si>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</si>
  <si>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</si>
  <si>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</si>
  <si>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</si>
  <si>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</si>
  <si>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</si>
  <si>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</si>
  <si>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</si>
  <si>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</si>
  <si>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</si>
  <si>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</si>
  <si>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</si>
  <si>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</si>
  <si>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</si>
  <si>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</si>
  <si>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</si>
  <si>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</si>
  <si>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</si>
  <si>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</si>
  <si>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</si>
  <si>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</si>
  <si>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</si>
  <si>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</si>
  <si>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</si>
  <si>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</si>
  <si>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</si>
  <si>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</si>
  <si>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</si>
  <si>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</si>
  <si>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</si>
  <si>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</si>
  <si>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</si>
  <si>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</si>
  <si>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</si>
  <si>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</si>
  <si>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</si>
  <si>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</si>
  <si>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</si>
  <si>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</si>
  <si>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</si>
  <si>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</si>
  <si>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</si>
  <si>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</si>
  <si>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</si>
  <si>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</si>
  <si>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</si>
  <si>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</si>
  <si>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</si>
  <si>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</si>
  <si>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</si>
  <si>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</si>
  <si>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</si>
  <si>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</si>
  <si>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</si>
  <si>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</si>
  <si>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</si>
  <si>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</si>
  <si>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</si>
  <si>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</si>
  <si>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</si>
  <si>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</si>
  <si>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</si>
  <si>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</si>
  <si>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</si>
  <si>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</si>
  <si>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</si>
  <si>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</si>
  <si>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</si>
  <si>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</si>
  <si>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</si>
  <si>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</si>
  <si>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</si>
  <si>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</si>
  <si>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</si>
  <si>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</si>
  <si>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</si>
  <si>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</si>
  <si>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</si>
  <si>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</si>
  <si>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</si>
  <si>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</si>
  <si>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</si>
  <si>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</si>
  <si>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</si>
  <si>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</si>
  <si>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</si>
  <si>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</si>
  <si>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</si>
  <si>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</si>
  <si>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</si>
  <si>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</si>
  <si>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</si>
  <si>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</si>
  <si>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</si>
  <si>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</si>
  <si>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</si>
  <si>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</si>
  <si>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</si>
  <si>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</si>
  <si>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</si>
  <si>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</si>
  <si>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</si>
  <si>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</si>
  <si>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</si>
  <si>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</si>
  <si>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</si>
  <si>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</si>
  <si>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</si>
  <si>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</si>
  <si>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</si>
  <si>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</si>
  <si>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</si>
  <si>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</si>
  <si>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</si>
  <si>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</si>
  <si>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</si>
  <si>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</si>
  <si>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</si>
  <si>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</si>
  <si>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</si>
  <si>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</si>
  <si>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</si>
  <si>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</si>
  <si>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</si>
  <si>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</si>
  <si>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</si>
  <si>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</si>
  <si>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</si>
  <si>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</si>
  <si>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</si>
  <si>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</si>
  <si>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</si>
  <si>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</si>
  <si>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</si>
  <si>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</si>
  <si>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</si>
  <si>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</si>
  <si>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</si>
  <si>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</si>
  <si>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</si>
  <si>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</si>
  <si>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</si>
  <si>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</si>
  <si>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</si>
  <si>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</si>
  <si>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</si>
  <si>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</si>
  <si>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</si>
  <si>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</si>
  <si>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</si>
  <si>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</si>
  <si>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</si>
  <si>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</si>
  <si>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</si>
  <si>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</si>
  <si>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</si>
  <si>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</si>
  <si>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</si>
  <si>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</si>
  <si>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</si>
  <si>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</si>
  <si>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</si>
  <si>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</si>
  <si>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</si>
  <si>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</si>
  <si>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</si>
  <si>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</si>
  <si>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</si>
  <si>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</si>
  <si>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</si>
  <si>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</si>
  <si>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</si>
  <si>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</si>
  <si>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</si>
  <si>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</si>
  <si>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</si>
  <si>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</si>
  <si>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</si>
  <si>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</si>
  <si>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</si>
  <si>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</si>
  <si>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</si>
  <si>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indexed="8"/>
        <rFont val="Calibri"/>
        <family val="2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</si>
  <si>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</rPr>
      <t xml:space="preserve">DE </t>
    </r>
    <r>
      <rPr>
        <sz val="11"/>
        <rFont val="Calibri"/>
        <family val="2"/>
      </rPr>
      <t xml:space="preserve"> </t>
    </r>
  </si>
  <si>
    <r>
      <t xml:space="preserve">BRD, </t>
    </r>
    <r>
      <rPr>
        <sz val="11"/>
        <color indexed="8"/>
        <rFont val="Calibri"/>
        <family val="2"/>
      </rPr>
      <t xml:space="preserve">bundesweit </t>
    </r>
  </si>
  <si>
    <r>
      <rPr>
        <sz val="11"/>
        <color indexed="8"/>
        <rFont val="Calibri"/>
        <family val="2"/>
      </rPr>
      <t xml:space="preserve">Bremen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</si>
  <si>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Hamburg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</si>
  <si>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Saarland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</si>
  <si>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Berlin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</si>
  <si>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Hessen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</si>
  <si>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Nieder-sachsen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</si>
  <si>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Nordrhein-Westfalen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</si>
  <si>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Baden-Württemberg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</si>
  <si>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Rheinland-Pfalz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</si>
  <si>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Schleswig-Holstein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</si>
  <si>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Sachsen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</si>
  <si>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Brandenburg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</si>
  <si>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Bayern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</si>
  <si>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Mecklenburg-Vorpommern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</si>
  <si>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Sachsen-Anhalt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</si>
  <si>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Thüringen </t>
    </r>
    <r>
      <rPr>
        <sz val="11"/>
        <rFont val="Calibri"/>
        <family val="2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</si>
  <si>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</si>
  <si>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</si>
  <si>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</si>
  <si>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</si>
  <si>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</si>
  <si>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</si>
  <si>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</si>
  <si>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</si>
  <si>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</si>
  <si>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</si>
  <si>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</si>
  <si>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</si>
  <si>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</si>
  <si>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</si>
  <si>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</si>
  <si>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</si>
  <si>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</si>
  <si>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</si>
  <si>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</si>
  <si>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</si>
  <si>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</si>
  <si>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</si>
  <si>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</si>
  <si>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</si>
  <si>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</si>
  <si>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</si>
  <si>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</si>
  <si>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</si>
  <si>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</si>
  <si>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</si>
  <si>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</si>
  <si>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</si>
  <si>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</si>
  <si>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</si>
  <si>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</si>
  <si>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</si>
  <si>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</si>
  <si>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</si>
  <si>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</si>
  <si>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</si>
  <si>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</si>
  <si>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</si>
  <si>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</si>
  <si>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indexed="8"/>
        <rFont val="Calibri"/>
        <family val="2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indexed="8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</si>
  <si>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</si>
  <si>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indexed="8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indexed="8"/>
        <rFont val="Calibri"/>
        <family val="2"/>
      </rPr>
      <t>KP</t>
    </r>
  </si>
  <si>
    <r>
      <rPr>
        <b/>
        <sz val="11"/>
        <color indexed="8"/>
        <rFont val="Calibri"/>
        <family val="2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</si>
  <si>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indexed="8"/>
        <rFont val="Calibri"/>
        <family val="2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</si>
  <si>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</si>
  <si>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</si>
  <si>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</si>
  <si>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indexed="8"/>
        <rFont val="Calibri"/>
        <family val="2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</si>
  <si>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</si>
  <si>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</si>
  <si>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</si>
  <si>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</si>
  <si>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</si>
  <si>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</si>
  <si>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indexed="8"/>
        <rFont val="Calibri"/>
        <family val="2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</si>
  <si>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</si>
  <si>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</si>
  <si>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</si>
  <si>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</si>
  <si>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</si>
  <si>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</si>
  <si>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</si>
  <si>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</si>
  <si>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</si>
  <si>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</si>
  <si>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</si>
  <si>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</si>
  <si>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</si>
  <si>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</si>
  <si>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</si>
  <si>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</si>
  <si>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</si>
  <si>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</si>
  <si>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</si>
  <si>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</si>
  <si>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</si>
  <si>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</si>
  <si>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</si>
  <si>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</si>
  <si>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</si>
  <si>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</si>
  <si>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</si>
  <si>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</si>
  <si>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</si>
  <si>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</si>
  <si>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</rPr>
      <t>nicht</t>
    </r>
    <r>
      <rPr>
        <sz val="11"/>
        <rFont val="Calibri"/>
        <family val="2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</si>
  <si>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</si>
  <si>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</si>
  <si>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</si>
  <si>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</si>
  <si>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</si>
  <si>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</si>
  <si>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</si>
  <si>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</si>
  <si>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</si>
  <si>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</si>
  <si>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</si>
  <si>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</si>
  <si>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</si>
  <si>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</si>
  <si>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</si>
  <si>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</si>
  <si>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</si>
  <si>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</si>
  <si>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</si>
  <si>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</si>
  <si>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</si>
  <si>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</si>
  <si>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</si>
  <si>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</si>
  <si>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</si>
  <si>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</si>
  <si>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</si>
  <si>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</si>
  <si>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</si>
  <si>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</si>
  <si>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</si>
  <si>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</si>
  <si>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</si>
  <si>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</si>
  <si>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</si>
  <si>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</si>
  <si>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</si>
  <si>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</si>
  <si>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</si>
  <si>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</si>
  <si>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</si>
  <si>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</si>
  <si>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</si>
  <si>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</si>
  <si>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</si>
  <si>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</si>
  <si>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</si>
  <si>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</si>
  <si>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</si>
  <si>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</si>
  <si>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</si>
  <si>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</si>
  <si>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</si>
  <si>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</si>
  <si>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</si>
  <si>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</si>
  <si>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</si>
  <si>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</si>
  <si>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</si>
  <si>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</si>
  <si>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indexed="8"/>
        <rFont val="Calibri"/>
        <family val="2"/>
      </rPr>
      <t>WT</t>
    </r>
    <r>
      <rPr>
        <sz val="12"/>
        <color indexed="8"/>
        <rFont val="Calibri"/>
        <family val="2"/>
      </rPr>
      <t xml:space="preserve"> = 1)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</si>
  <si>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</si>
  <si>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</si>
  <si>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</si>
  <si>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</si>
  <si>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</si>
  <si>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</si>
  <si>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</si>
  <si>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indexed="8"/>
        <rFont val="Calibri"/>
        <family val="2"/>
      </rPr>
      <t>H</t>
    </r>
  </si>
  <si>
    <r>
      <t>b</t>
    </r>
    <r>
      <rPr>
        <vertAlign val="subscript"/>
        <sz val="12"/>
        <color indexed="8"/>
        <rFont val="Calibri"/>
        <family val="2"/>
      </rPr>
      <t>H</t>
    </r>
  </si>
  <si>
    <r>
      <t>m</t>
    </r>
    <r>
      <rPr>
        <vertAlign val="subscript"/>
        <sz val="12"/>
        <color indexed="8"/>
        <rFont val="Calibri"/>
        <family val="2"/>
      </rPr>
      <t>W</t>
    </r>
  </si>
  <si>
    <r>
      <t>b</t>
    </r>
    <r>
      <rPr>
        <vertAlign val="subscript"/>
        <sz val="12"/>
        <color indexed="8"/>
        <rFont val="Calibri"/>
        <family val="2"/>
      </rPr>
      <t>W</t>
    </r>
  </si>
  <si>
    <r>
      <rPr>
        <b/>
        <sz val="8"/>
        <rFont val="Calibri"/>
        <family val="2"/>
      </rPr>
      <t>Multiplikator M</t>
    </r>
    <r>
      <rPr>
        <b/>
        <vertAlign val="subscript"/>
        <sz val="8"/>
        <rFont val="Calibri"/>
        <family val="2"/>
      </rPr>
      <t>SLP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
Umrechnungsfaktor: 
KW  =  JVP / M</t>
    </r>
    <r>
      <rPr>
        <vertAlign val="subscript"/>
        <sz val="8"/>
        <rFont val="Calibri"/>
        <family val="2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</si>
  <si>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</si>
  <si>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</si>
  <si>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</si>
  <si>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</si>
  <si>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</si>
  <si>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</si>
  <si>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Meteomedia</t>
  </si>
  <si>
    <t>Hohentwiel</t>
  </si>
  <si>
    <t>NCHN007002580000</t>
  </si>
  <si>
    <t>DE_GBA04</t>
  </si>
  <si>
    <t>DE_GBD04</t>
  </si>
  <si>
    <t>DE_GBH04</t>
  </si>
  <si>
    <t>DE_GGA04</t>
  </si>
  <si>
    <t>DE_GGB04</t>
  </si>
  <si>
    <t>DE_GHA04</t>
  </si>
  <si>
    <t>DE_GHD04</t>
  </si>
  <si>
    <t>DE_GKO04</t>
  </si>
  <si>
    <t>DE_GMF04</t>
  </si>
  <si>
    <t>DE_GMK04</t>
  </si>
  <si>
    <t>DE_GPD04</t>
  </si>
  <si>
    <t>DE_GWA04</t>
  </si>
  <si>
    <t>star Energiewerke</t>
  </si>
  <si>
    <t>9870048200008</t>
  </si>
  <si>
    <t>Markgrafenstraße 7</t>
  </si>
  <si>
    <t>Rastatt</t>
  </si>
  <si>
    <t>Anton Schwamm</t>
  </si>
  <si>
    <t>07222 773 302</t>
  </si>
  <si>
    <t>Stadtwerke Rastatt GmbH</t>
  </si>
  <si>
    <t>a.schwamm@stadtwerke-rastatt.de</t>
  </si>
  <si>
    <t>OK4</t>
  </si>
  <si>
    <t>BA4</t>
  </si>
  <si>
    <t>BD4</t>
  </si>
  <si>
    <t>BH4</t>
  </si>
  <si>
    <t>GA4</t>
  </si>
  <si>
    <t>GB4</t>
  </si>
  <si>
    <t>HA4</t>
  </si>
  <si>
    <t>HD4</t>
  </si>
  <si>
    <t>KO4</t>
  </si>
  <si>
    <t>MF4</t>
  </si>
  <si>
    <t>MK4</t>
  </si>
  <si>
    <t>PD4</t>
  </si>
  <si>
    <t>WA4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</si>
</sst>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u/>
      <sz val="11"/>
      <color indexed="8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8"/>
      <color indexed="8"/>
      <name val="Calibri"/>
      <family val="2"/>
    </font>
    <font>
      <sz val="8.8000000000000007"/>
      <name val="Symbol"/>
      <family val="1"/>
      <charset val="2"/>
    </font>
    <font>
      <sz val="8"/>
      <name val="Calibri"/>
      <family val="2"/>
    </font>
    <font>
      <b/>
      <sz val="8"/>
      <name val="Calibri"/>
      <family val="2"/>
    </font>
    <font>
      <b/>
      <vertAlign val="subscript"/>
      <sz val="12"/>
      <name val="Calibri"/>
      <family val="2"/>
    </font>
    <font>
      <vertAlign val="subscript"/>
      <sz val="12"/>
      <color indexed="8"/>
      <name val="Calibri"/>
      <family val="2"/>
    </font>
    <font>
      <b/>
      <vertAlign val="subscript"/>
      <sz val="8"/>
      <name val="Calibri"/>
      <family val="2"/>
    </font>
    <font>
      <vertAlign val="subscript"/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1"/>
      <color theme="1"/>
      <name val="Arial"/>
      <family val="2"/>
    </font>
    <font>
      <u/>
      <sz val="8.8000000000000007"/>
      <color theme="10"/>
      <name val="Calibri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sz val="11"/>
      <color theme="1"/>
      <name val="DIN-Regular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</patternFill>
    </fill>
  </fills>
  <borders count="8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53">
    <xf numFmtId="0" fontId="0" fillId="0" borderId="0"/>
    <xf numFmtId="172" fontId="7" fillId="0" borderId="0" applyFont="0" applyFill="0" applyBorder="0">
      <alignment horizontal="left"/>
    </xf>
    <xf numFmtId="0" fontId="8" fillId="2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8" fillId="3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8" fillId="4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8" fillId="5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8" fillId="6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8" fillId="7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8" fillId="8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8" fillId="9" borderId="0" applyNumberFormat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8" fillId="10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8" fillId="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8" fillId="8" borderId="0" applyNumberFormat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8" fillId="11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9" fillId="12" borderId="0" applyNumberFormat="0" applyBorder="0" applyAlignment="0" applyProtection="0"/>
    <xf numFmtId="0" fontId="59" fillId="38" borderId="0" applyNumberFormat="0" applyBorder="0" applyAlignment="0" applyProtection="0"/>
    <xf numFmtId="0" fontId="9" fillId="9" borderId="0" applyNumberFormat="0" applyBorder="0" applyAlignment="0" applyProtection="0"/>
    <xf numFmtId="0" fontId="59" fillId="39" borderId="0" applyNumberFormat="0" applyBorder="0" applyAlignment="0" applyProtection="0"/>
    <xf numFmtId="0" fontId="9" fillId="10" borderId="0" applyNumberFormat="0" applyBorder="0" applyAlignment="0" applyProtection="0"/>
    <xf numFmtId="0" fontId="59" fillId="40" borderId="0" applyNumberFormat="0" applyBorder="0" applyAlignment="0" applyProtection="0"/>
    <xf numFmtId="0" fontId="9" fillId="13" borderId="0" applyNumberFormat="0" applyBorder="0" applyAlignment="0" applyProtection="0"/>
    <xf numFmtId="0" fontId="59" fillId="41" borderId="0" applyNumberFormat="0" applyBorder="0" applyAlignment="0" applyProtection="0"/>
    <xf numFmtId="0" fontId="9" fillId="14" borderId="0" applyNumberFormat="0" applyBorder="0" applyAlignment="0" applyProtection="0"/>
    <xf numFmtId="0" fontId="59" fillId="42" borderId="0" applyNumberFormat="0" applyBorder="0" applyAlignment="0" applyProtection="0"/>
    <xf numFmtId="0" fontId="9" fillId="15" borderId="0" applyNumberFormat="0" applyBorder="0" applyAlignment="0" applyProtection="0"/>
    <xf numFmtId="0" fontId="59" fillId="43" borderId="0" applyNumberFormat="0" applyBorder="0" applyAlignment="0" applyProtection="0"/>
    <xf numFmtId="0" fontId="9" fillId="16" borderId="0" applyNumberFormat="0" applyBorder="0" applyAlignment="0" applyProtection="0"/>
    <xf numFmtId="0" fontId="59" fillId="44" borderId="0" applyNumberFormat="0" applyBorder="0" applyAlignment="0" applyProtection="0"/>
    <xf numFmtId="0" fontId="9" fillId="17" borderId="0" applyNumberFormat="0" applyBorder="0" applyAlignment="0" applyProtection="0"/>
    <xf numFmtId="0" fontId="59" fillId="45" borderId="0" applyNumberFormat="0" applyBorder="0" applyAlignment="0" applyProtection="0"/>
    <xf numFmtId="0" fontId="9" fillId="18" borderId="0" applyNumberFormat="0" applyBorder="0" applyAlignment="0" applyProtection="0"/>
    <xf numFmtId="0" fontId="59" fillId="46" borderId="0" applyNumberFormat="0" applyBorder="0" applyAlignment="0" applyProtection="0"/>
    <xf numFmtId="0" fontId="9" fillId="13" borderId="0" applyNumberFormat="0" applyBorder="0" applyAlignment="0" applyProtection="0"/>
    <xf numFmtId="0" fontId="59" fillId="47" borderId="0" applyNumberFormat="0" applyBorder="0" applyAlignment="0" applyProtection="0"/>
    <xf numFmtId="0" fontId="9" fillId="14" borderId="0" applyNumberFormat="0" applyBorder="0" applyAlignment="0" applyProtection="0"/>
    <xf numFmtId="0" fontId="59" fillId="48" borderId="0" applyNumberFormat="0" applyBorder="0" applyAlignment="0" applyProtection="0"/>
    <xf numFmtId="0" fontId="9" fillId="19" borderId="0" applyNumberFormat="0" applyBorder="0" applyAlignment="0" applyProtection="0"/>
    <xf numFmtId="0" fontId="59" fillId="49" borderId="0" applyNumberFormat="0" applyBorder="0" applyAlignment="0" applyProtection="0"/>
    <xf numFmtId="0" fontId="10" fillId="20" borderId="1" applyNumberFormat="0" applyAlignment="0" applyProtection="0"/>
    <xf numFmtId="0" fontId="60" fillId="50" borderId="70" applyNumberFormat="0" applyAlignment="0" applyProtection="0"/>
    <xf numFmtId="0" fontId="11" fillId="20" borderId="2" applyNumberFormat="0" applyAlignment="0" applyProtection="0"/>
    <xf numFmtId="0" fontId="61" fillId="50" borderId="71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" fontId="12" fillId="0" borderId="0">
      <protection locked="0"/>
    </xf>
    <xf numFmtId="14" fontId="2" fillId="0" borderId="0"/>
    <xf numFmtId="0" fontId="13" fillId="7" borderId="2" applyNumberFormat="0" applyAlignment="0" applyProtection="0"/>
    <xf numFmtId="0" fontId="62" fillId="51" borderId="71" applyNumberFormat="0" applyAlignment="0" applyProtection="0"/>
    <xf numFmtId="0" fontId="14" fillId="0" borderId="3" applyNumberFormat="0" applyFill="0" applyAlignment="0" applyProtection="0"/>
    <xf numFmtId="0" fontId="64" fillId="0" borderId="72" applyNumberFormat="0" applyFill="0" applyAlignment="0" applyProtection="0"/>
    <xf numFmtId="0" fontId="1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12" fillId="0" borderId="0">
      <protection locked="0"/>
    </xf>
    <xf numFmtId="0" fontId="16" fillId="4" borderId="0" applyNumberFormat="0" applyBorder="0" applyAlignment="0" applyProtection="0"/>
    <xf numFmtId="0" fontId="66" fillId="5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56" fillId="0" borderId="0" applyFont="0" applyFill="0" applyBorder="0" applyAlignment="0" applyProtection="0"/>
    <xf numFmtId="175" fontId="21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21" fillId="0" borderId="0" applyFont="0" applyFill="0" applyBorder="0" applyAlignment="0" applyProtection="0"/>
    <xf numFmtId="1" fontId="22" fillId="0" borderId="0">
      <protection locked="0"/>
    </xf>
    <xf numFmtId="1" fontId="22" fillId="0" borderId="0"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23" fillId="21" borderId="0" applyNumberFormat="0" applyBorder="0" applyAlignment="0" applyProtection="0"/>
    <xf numFmtId="0" fontId="69" fillId="53" borderId="0" applyNumberFormat="0" applyBorder="0" applyAlignment="0" applyProtection="0"/>
    <xf numFmtId="0" fontId="8" fillId="22" borderId="4" applyNumberFormat="0" applyFont="0" applyAlignment="0" applyProtection="0"/>
    <xf numFmtId="0" fontId="57" fillId="54" borderId="73" applyNumberFormat="0" applyFont="0" applyAlignment="0" applyProtection="0"/>
    <xf numFmtId="0" fontId="57" fillId="54" borderId="73" applyNumberFormat="0" applyFont="0" applyAlignment="0" applyProtection="0"/>
    <xf numFmtId="0" fontId="57" fillId="54" borderId="73" applyNumberFormat="0" applyFont="0" applyAlignment="0" applyProtection="0"/>
    <xf numFmtId="0" fontId="57" fillId="54" borderId="73" applyNumberFormat="0" applyFont="0" applyAlignment="0" applyProtection="0"/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4" fillId="1" borderId="0" applyFont="0" applyFill="0" applyBorder="0" applyAlignment="0"/>
    <xf numFmtId="10" fontId="24" fillId="0" borderId="0" applyFont="0" applyFill="0" applyBorder="0" applyAlignment="0"/>
    <xf numFmtId="3" fontId="25" fillId="23" borderId="0" applyNumberFormat="0" applyFont="0" applyBorder="0"/>
    <xf numFmtId="0" fontId="26" fillId="3" borderId="0" applyNumberFormat="0" applyBorder="0" applyAlignment="0" applyProtection="0"/>
    <xf numFmtId="0" fontId="70" fillId="55" borderId="0" applyNumberFormat="0" applyBorder="0" applyAlignment="0" applyProtection="0"/>
    <xf numFmtId="0" fontId="67" fillId="0" borderId="0"/>
    <xf numFmtId="0" fontId="2" fillId="0" borderId="0"/>
    <xf numFmtId="0" fontId="2" fillId="0" borderId="0"/>
    <xf numFmtId="0" fontId="71" fillId="0" borderId="0"/>
    <xf numFmtId="0" fontId="56" fillId="0" borderId="0"/>
    <xf numFmtId="0" fontId="56" fillId="0" borderId="0"/>
    <xf numFmtId="0" fontId="71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1" fillId="0" borderId="0"/>
    <xf numFmtId="0" fontId="6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21" fillId="0" borderId="0"/>
    <xf numFmtId="0" fontId="67" fillId="0" borderId="0"/>
    <xf numFmtId="0" fontId="2" fillId="0" borderId="0"/>
    <xf numFmtId="0" fontId="67" fillId="0" borderId="0"/>
    <xf numFmtId="1" fontId="12" fillId="0" borderId="5">
      <protection locked="0"/>
    </xf>
    <xf numFmtId="0" fontId="27" fillId="0" borderId="0" applyNumberFormat="0" applyAlignment="0" applyProtection="0"/>
    <xf numFmtId="0" fontId="72" fillId="0" borderId="0" applyNumberFormat="0" applyFill="0" applyBorder="0" applyAlignment="0" applyProtection="0"/>
    <xf numFmtId="0" fontId="73" fillId="0" borderId="74" applyNumberFormat="0" applyFill="0" applyAlignment="0" applyProtection="0"/>
    <xf numFmtId="0" fontId="28" fillId="0" borderId="6" applyNumberFormat="0" applyFill="0" applyAlignment="0" applyProtection="0"/>
    <xf numFmtId="0" fontId="74" fillId="0" borderId="74" applyNumberFormat="0" applyFill="0" applyAlignment="0" applyProtection="0"/>
    <xf numFmtId="0" fontId="75" fillId="0" borderId="75" applyNumberFormat="0" applyFill="0" applyAlignment="0" applyProtection="0"/>
    <xf numFmtId="0" fontId="75" fillId="0" borderId="75" applyNumberFormat="0" applyFill="0" applyAlignment="0" applyProtection="0"/>
    <xf numFmtId="0" fontId="76" fillId="0" borderId="75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78" fillId="0" borderId="76" applyNumberFormat="0" applyFill="0" applyAlignment="0" applyProtection="0"/>
    <xf numFmtId="0" fontId="7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176" fontId="33" fillId="0" borderId="0">
      <alignment horizontal="right"/>
    </xf>
    <xf numFmtId="0" fontId="34" fillId="0" borderId="9" applyNumberFormat="0" applyFill="0" applyAlignment="0" applyProtection="0"/>
    <xf numFmtId="0" fontId="79" fillId="0" borderId="77" applyNumberFormat="0" applyFill="0" applyAlignment="0" applyProtection="0"/>
    <xf numFmtId="177" fontId="12" fillId="0" borderId="0">
      <protection locked="0"/>
    </xf>
    <xf numFmtId="0" fontId="3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6" fillId="24" borderId="10" applyNumberFormat="0" applyAlignment="0" applyProtection="0"/>
    <xf numFmtId="0" fontId="81" fillId="56" borderId="78" applyNumberFormat="0" applyAlignment="0" applyProtection="0"/>
  </cellStyleXfs>
  <cellXfs count="3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6" fillId="0" borderId="0" xfId="11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82" fillId="0" borderId="0" xfId="0" applyFont="1"/>
    <xf numFmtId="0" fontId="67" fillId="0" borderId="0" xfId="0" applyFont="1" applyAlignment="1">
      <alignment vertical="center"/>
    </xf>
    <xf numFmtId="0" fontId="63" fillId="0" borderId="0" xfId="0" applyFont="1"/>
    <xf numFmtId="0" fontId="83" fillId="0" borderId="0" xfId="0" applyFont="1"/>
    <xf numFmtId="0" fontId="84" fillId="0" borderId="0" xfId="0" applyFont="1"/>
    <xf numFmtId="0" fontId="0" fillId="0" borderId="0" xfId="0" applyAlignment="1">
      <alignment horizontal="center"/>
    </xf>
    <xf numFmtId="0" fontId="85" fillId="0" borderId="0" xfId="0" applyFont="1" applyAlignment="1">
      <alignment horizontal="left" vertical="center" readingOrder="1"/>
    </xf>
    <xf numFmtId="14" fontId="0" fillId="57" borderId="11" xfId="0" applyNumberFormat="1" applyFill="1" applyBorder="1" applyAlignment="1">
      <alignment horizontal="center"/>
    </xf>
    <xf numFmtId="0" fontId="84" fillId="0" borderId="0" xfId="0" applyFont="1" applyAlignment="1">
      <alignment vertical="center"/>
    </xf>
    <xf numFmtId="0" fontId="63" fillId="57" borderId="11" xfId="0" applyFont="1" applyFill="1" applyBorder="1"/>
    <xf numFmtId="0" fontId="0" fillId="0" borderId="0" xfId="0" applyAlignment="1">
      <alignment horizontal="right"/>
    </xf>
    <xf numFmtId="14" fontId="86" fillId="58" borderId="11" xfId="111" applyNumberFormat="1" applyFont="1" applyFill="1" applyBorder="1" applyAlignment="1" applyProtection="1">
      <alignment horizontal="center" vertical="center"/>
      <protection locked="0"/>
    </xf>
    <xf numFmtId="0" fontId="86" fillId="25" borderId="0" xfId="111" applyFont="1" applyFill="1"/>
    <xf numFmtId="0" fontId="86" fillId="25" borderId="0" xfId="111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86" fillId="58" borderId="11" xfId="111" applyFont="1" applyFill="1" applyBorder="1" applyAlignment="1" applyProtection="1">
      <alignment horizontal="center"/>
      <protection locked="0"/>
    </xf>
    <xf numFmtId="185" fontId="86" fillId="58" borderId="11" xfId="111" applyNumberFormat="1" applyFont="1" applyFill="1" applyBorder="1" applyAlignment="1" applyProtection="1">
      <alignment horizontal="center"/>
      <protection locked="0"/>
    </xf>
    <xf numFmtId="0" fontId="86" fillId="0" borderId="0" xfId="111" applyFont="1" applyAlignment="1">
      <alignment vertical="center"/>
    </xf>
    <xf numFmtId="186" fontId="86" fillId="58" borderId="11" xfId="111" applyNumberFormat="1" applyFont="1" applyFill="1" applyBorder="1" applyAlignment="1" applyProtection="1">
      <alignment horizontal="center"/>
      <protection locked="0"/>
    </xf>
    <xf numFmtId="14" fontId="86" fillId="0" borderId="0" xfId="111" applyNumberFormat="1" applyFont="1" applyAlignment="1">
      <alignment horizontal="left"/>
    </xf>
    <xf numFmtId="0" fontId="58" fillId="0" borderId="0" xfId="0" applyFont="1"/>
    <xf numFmtId="0" fontId="58" fillId="0" borderId="0" xfId="0" applyFont="1" applyAlignment="1">
      <alignment horizontal="center"/>
    </xf>
    <xf numFmtId="0" fontId="58" fillId="0" borderId="0" xfId="108" applyFont="1"/>
    <xf numFmtId="0" fontId="0" fillId="58" borderId="11" xfId="0" applyFill="1" applyBorder="1" applyAlignment="1" applyProtection="1">
      <alignment horizontal="center"/>
      <protection locked="0"/>
    </xf>
    <xf numFmtId="182" fontId="0" fillId="58" borderId="11" xfId="0" applyNumberFormat="1" applyFill="1" applyBorder="1" applyAlignment="1" applyProtection="1">
      <alignment horizontal="center"/>
      <protection locked="0"/>
    </xf>
    <xf numFmtId="0" fontId="87" fillId="58" borderId="11" xfId="9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58" fillId="0" borderId="12" xfId="0" applyFont="1" applyBorder="1" applyProtection="1">
      <protection hidden="1"/>
    </xf>
    <xf numFmtId="0" fontId="0" fillId="58" borderId="11" xfId="0" applyFill="1" applyBorder="1" applyAlignment="1" applyProtection="1">
      <alignment horizontal="center" vertical="center"/>
      <protection locked="0"/>
    </xf>
    <xf numFmtId="14" fontId="83" fillId="0" borderId="0" xfId="108" applyNumberFormat="1" applyFont="1" applyAlignment="1" applyProtection="1">
      <alignment horizontal="left"/>
      <protection hidden="1"/>
    </xf>
    <xf numFmtId="187" fontId="0" fillId="58" borderId="11" xfId="0" applyNumberFormat="1" applyFill="1" applyBorder="1" applyAlignment="1" applyProtection="1">
      <alignment horizontal="center" vertical="center"/>
      <protection locked="0"/>
    </xf>
    <xf numFmtId="14" fontId="86" fillId="0" borderId="0" xfId="111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83" fillId="0" borderId="0" xfId="108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83" fillId="0" borderId="0" xfId="108" applyFont="1" applyProtection="1">
      <protection hidden="1"/>
    </xf>
    <xf numFmtId="14" fontId="86" fillId="0" borderId="0" xfId="111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59" borderId="0" xfId="0" applyFill="1" applyAlignment="1" applyProtection="1">
      <alignment vertical="center"/>
      <protection locked="0"/>
    </xf>
    <xf numFmtId="0" fontId="83" fillId="0" borderId="0" xfId="108" applyFont="1" applyAlignment="1" applyProtection="1">
      <alignment horizontal="left"/>
      <protection hidden="1"/>
    </xf>
    <xf numFmtId="0" fontId="58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83" fillId="0" borderId="0" xfId="0" applyFont="1" applyProtection="1">
      <protection hidden="1"/>
    </xf>
    <xf numFmtId="0" fontId="0" fillId="60" borderId="13" xfId="0" applyFill="1" applyBorder="1" applyAlignment="1" applyProtection="1">
      <alignment horizontal="center" vertical="center"/>
      <protection locked="0"/>
    </xf>
    <xf numFmtId="0" fontId="0" fillId="60" borderId="14" xfId="0" applyFill="1" applyBorder="1" applyAlignment="1" applyProtection="1">
      <alignment horizontal="center" vertical="center"/>
      <protection locked="0"/>
    </xf>
    <xf numFmtId="0" fontId="0" fillId="60" borderId="15" xfId="0" applyFill="1" applyBorder="1" applyAlignment="1" applyProtection="1">
      <alignment horizontal="center" vertical="center"/>
      <protection locked="0"/>
    </xf>
    <xf numFmtId="0" fontId="83" fillId="58" borderId="16" xfId="0" applyFont="1" applyFill="1" applyBorder="1" applyAlignment="1" applyProtection="1">
      <alignment horizontal="center" vertical="center" wrapText="1"/>
      <protection locked="0"/>
    </xf>
    <xf numFmtId="0" fontId="83" fillId="58" borderId="17" xfId="0" applyFont="1" applyFill="1" applyBorder="1" applyAlignment="1" applyProtection="1">
      <alignment horizontal="center" vertical="center" wrapText="1"/>
      <protection locked="0"/>
    </xf>
    <xf numFmtId="0" fontId="83" fillId="58" borderId="18" xfId="0" applyFont="1" applyFill="1" applyBorder="1" applyAlignment="1" applyProtection="1">
      <alignment horizontal="center" vertical="center" wrapText="1"/>
      <protection locked="0"/>
    </xf>
    <xf numFmtId="0" fontId="83" fillId="58" borderId="19" xfId="0" applyFont="1" applyFill="1" applyBorder="1" applyAlignment="1" applyProtection="1">
      <alignment horizontal="center" vertical="center" wrapText="1"/>
      <protection locked="0"/>
    </xf>
    <xf numFmtId="0" fontId="2" fillId="0" borderId="0" xfId="108"/>
    <xf numFmtId="0" fontId="83" fillId="0" borderId="0" xfId="108" applyFont="1"/>
    <xf numFmtId="0" fontId="83" fillId="0" borderId="0" xfId="108" applyFont="1" applyAlignment="1">
      <alignment horizontal="right"/>
    </xf>
    <xf numFmtId="0" fontId="83" fillId="60" borderId="20" xfId="0" applyFont="1" applyFill="1" applyBorder="1" applyAlignment="1" applyProtection="1">
      <alignment horizontal="center" vertical="center"/>
      <protection locked="0"/>
    </xf>
    <xf numFmtId="0" fontId="83" fillId="60" borderId="21" xfId="0" applyFont="1" applyFill="1" applyBorder="1" applyAlignment="1" applyProtection="1">
      <alignment horizontal="center" vertical="center"/>
      <protection locked="0"/>
    </xf>
    <xf numFmtId="0" fontId="83" fillId="60" borderId="11" xfId="0" applyFont="1" applyFill="1" applyBorder="1" applyAlignment="1" applyProtection="1">
      <alignment horizontal="center" vertical="center"/>
      <protection locked="0"/>
    </xf>
    <xf numFmtId="0" fontId="83" fillId="60" borderId="14" xfId="0" applyFont="1" applyFill="1" applyBorder="1" applyAlignment="1" applyProtection="1">
      <alignment horizontal="center" vertical="center"/>
      <protection locked="0"/>
    </xf>
    <xf numFmtId="0" fontId="83" fillId="60" borderId="22" xfId="0" applyFont="1" applyFill="1" applyBorder="1" applyAlignment="1" applyProtection="1">
      <alignment horizontal="center" vertical="center"/>
      <protection locked="0"/>
    </xf>
    <xf numFmtId="0" fontId="83" fillId="60" borderId="15" xfId="0" applyFont="1" applyFill="1" applyBorder="1" applyAlignment="1" applyProtection="1">
      <alignment horizontal="center" vertical="center"/>
      <protection locked="0"/>
    </xf>
    <xf numFmtId="0" fontId="43" fillId="0" borderId="0" xfId="108" applyFont="1"/>
    <xf numFmtId="0" fontId="83" fillId="0" borderId="0" xfId="108" applyFont="1" applyAlignment="1">
      <alignment horizontal="left"/>
    </xf>
    <xf numFmtId="0" fontId="88" fillId="0" borderId="0" xfId="0" applyFont="1"/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textRotation="90" wrapText="1"/>
    </xf>
    <xf numFmtId="0" fontId="0" fillId="0" borderId="25" xfId="0" applyBorder="1" applyAlignment="1">
      <alignment textRotation="90" wrapText="1"/>
    </xf>
    <xf numFmtId="0" fontId="0" fillId="0" borderId="26" xfId="0" applyBorder="1" applyAlignment="1">
      <alignment textRotation="90" wrapText="1"/>
    </xf>
    <xf numFmtId="0" fontId="0" fillId="0" borderId="18" xfId="0" applyBorder="1" applyAlignment="1">
      <alignment textRotation="90" wrapText="1"/>
    </xf>
    <xf numFmtId="0" fontId="0" fillId="0" borderId="27" xfId="0" applyBorder="1" applyAlignment="1">
      <alignment horizontal="center" textRotation="90" wrapText="1"/>
    </xf>
    <xf numFmtId="0" fontId="0" fillId="0" borderId="28" xfId="0" applyBorder="1" applyAlignment="1">
      <alignment horizontal="center" textRotation="90" wrapText="1"/>
    </xf>
    <xf numFmtId="0" fontId="86" fillId="0" borderId="28" xfId="0" applyFont="1" applyBorder="1" applyAlignment="1">
      <alignment horizontal="center" textRotation="90" wrapText="1"/>
    </xf>
    <xf numFmtId="0" fontId="63" fillId="0" borderId="17" xfId="0" applyFont="1" applyBorder="1"/>
    <xf numFmtId="0" fontId="83" fillId="0" borderId="29" xfId="108" applyFont="1" applyBorder="1"/>
    <xf numFmtId="0" fontId="83" fillId="0" borderId="16" xfId="108" applyFont="1" applyBorder="1" applyAlignment="1">
      <alignment horizontal="center"/>
    </xf>
    <xf numFmtId="0" fontId="83" fillId="0" borderId="16" xfId="108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3" fillId="0" borderId="27" xfId="0" applyFont="1" applyBorder="1" applyAlignment="1">
      <alignment horizontal="center" vertical="center"/>
    </xf>
    <xf numFmtId="0" fontId="63" fillId="0" borderId="31" xfId="0" applyFont="1" applyBorder="1" applyAlignment="1">
      <alignment horizontal="center" vertical="center"/>
    </xf>
    <xf numFmtId="0" fontId="63" fillId="0" borderId="32" xfId="0" applyFont="1" applyBorder="1"/>
    <xf numFmtId="0" fontId="83" fillId="0" borderId="33" xfId="108" applyFont="1" applyBorder="1"/>
    <xf numFmtId="0" fontId="83" fillId="0" borderId="32" xfId="108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/>
    <xf numFmtId="0" fontId="83" fillId="0" borderId="12" xfId="108" applyFont="1" applyBorder="1"/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3" fillId="0" borderId="37" xfId="0" applyFont="1" applyBorder="1"/>
    <xf numFmtId="0" fontId="0" fillId="0" borderId="39" xfId="0" applyBorder="1"/>
    <xf numFmtId="0" fontId="83" fillId="0" borderId="40" xfId="108" applyFont="1" applyBorder="1"/>
    <xf numFmtId="0" fontId="83" fillId="0" borderId="41" xfId="108" applyFon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9" fillId="0" borderId="79" xfId="0" applyFont="1" applyBorder="1" applyAlignment="1">
      <alignment vertical="center" readingOrder="1"/>
    </xf>
    <xf numFmtId="0" fontId="63" fillId="0" borderId="0" xfId="0" applyFont="1" applyAlignment="1">
      <alignment horizontal="center"/>
    </xf>
    <xf numFmtId="0" fontId="0" fillId="57" borderId="43" xfId="0" applyFill="1" applyBorder="1" applyAlignment="1">
      <alignment horizontal="center" vertical="center"/>
    </xf>
    <xf numFmtId="0" fontId="83" fillId="57" borderId="43" xfId="108" applyFont="1" applyFill="1" applyBorder="1" applyAlignment="1">
      <alignment horizontal="center" vertical="center" wrapText="1"/>
    </xf>
    <xf numFmtId="0" fontId="0" fillId="61" borderId="44" xfId="0" applyFill="1" applyBorder="1" applyAlignment="1">
      <alignment horizontal="center" vertical="center"/>
    </xf>
    <xf numFmtId="0" fontId="0" fillId="61" borderId="45" xfId="0" applyFill="1" applyBorder="1" applyAlignment="1">
      <alignment horizontal="center" vertical="center"/>
    </xf>
    <xf numFmtId="0" fontId="0" fillId="61" borderId="46" xfId="0" applyFill="1" applyBorder="1" applyAlignment="1">
      <alignment horizontal="center" vertical="center"/>
    </xf>
    <xf numFmtId="0" fontId="0" fillId="62" borderId="17" xfId="0" applyFill="1" applyBorder="1" applyAlignment="1">
      <alignment horizontal="left" vertical="center"/>
    </xf>
    <xf numFmtId="14" fontId="63" fillId="62" borderId="29" xfId="0" applyNumberFormat="1" applyFont="1" applyFill="1" applyBorder="1" applyAlignment="1">
      <alignment horizontal="center" vertical="center"/>
    </xf>
    <xf numFmtId="0" fontId="0" fillId="57" borderId="47" xfId="0" applyFill="1" applyBorder="1" applyAlignment="1">
      <alignment horizontal="center" vertical="center"/>
    </xf>
    <xf numFmtId="14" fontId="0" fillId="5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57" borderId="47" xfId="0" applyFill="1" applyBorder="1" applyAlignment="1" applyProtection="1">
      <alignment horizontal="center" vertical="center"/>
      <protection locked="0"/>
    </xf>
    <xf numFmtId="0" fontId="90" fillId="63" borderId="43" xfId="0" applyFont="1" applyFill="1" applyBorder="1" applyAlignment="1">
      <alignment horizontal="center" vertical="center" wrapText="1"/>
    </xf>
    <xf numFmtId="165" fontId="91" fillId="64" borderId="48" xfId="108" applyNumberFormat="1" applyFont="1" applyFill="1" applyBorder="1" applyAlignment="1">
      <alignment horizontal="center" vertical="center"/>
    </xf>
    <xf numFmtId="165" fontId="91" fillId="64" borderId="49" xfId="108" applyNumberFormat="1" applyFont="1" applyFill="1" applyBorder="1" applyAlignment="1">
      <alignment horizontal="center" vertical="center"/>
    </xf>
    <xf numFmtId="0" fontId="47" fillId="64" borderId="46" xfId="108" applyFont="1" applyFill="1" applyBorder="1" applyAlignment="1">
      <alignment horizontal="center" vertical="center"/>
    </xf>
    <xf numFmtId="10" fontId="90" fillId="65" borderId="48" xfId="0" applyNumberFormat="1" applyFont="1" applyFill="1" applyBorder="1" applyAlignment="1">
      <alignment horizontal="center" vertical="center"/>
    </xf>
    <xf numFmtId="0" fontId="90" fillId="65" borderId="48" xfId="0" applyFont="1" applyFill="1" applyBorder="1" applyAlignment="1">
      <alignment horizontal="center" vertical="center"/>
    </xf>
    <xf numFmtId="0" fontId="90" fillId="65" borderId="4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66" borderId="11" xfId="0" applyFill="1" applyBorder="1" applyAlignment="1">
      <alignment horizontal="center"/>
    </xf>
    <xf numFmtId="168" fontId="0" fillId="0" borderId="11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59" borderId="11" xfId="0" applyFill="1" applyBorder="1" applyAlignment="1" applyProtection="1">
      <alignment horizontal="center" vertical="center"/>
      <protection locked="0"/>
    </xf>
    <xf numFmtId="0" fontId="0" fillId="66" borderId="11" xfId="0" applyFill="1" applyBorder="1" applyAlignment="1" applyProtection="1">
      <alignment horizontal="left" vertical="center"/>
      <protection locked="0"/>
    </xf>
    <xf numFmtId="183" fontId="0" fillId="0" borderId="11" xfId="0" applyNumberFormat="1" applyBorder="1" applyAlignment="1" applyProtection="1">
      <alignment horizontal="left" vertical="center"/>
      <protection locked="0"/>
    </xf>
    <xf numFmtId="183" fontId="0" fillId="58" borderId="11" xfId="0" applyNumberFormat="1" applyFill="1" applyBorder="1" applyAlignment="1" applyProtection="1">
      <alignment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 hidden="1"/>
    </xf>
    <xf numFmtId="0" fontId="0" fillId="59" borderId="50" xfId="0" applyFill="1" applyBorder="1" applyAlignment="1" applyProtection="1">
      <alignment horizontal="center" vertical="center"/>
      <protection locked="0"/>
    </xf>
    <xf numFmtId="191" fontId="0" fillId="62" borderId="29" xfId="0" applyNumberFormat="1" applyFill="1" applyBorder="1" applyAlignment="1">
      <alignment horizontal="center" vertical="center"/>
    </xf>
    <xf numFmtId="192" fontId="0" fillId="62" borderId="29" xfId="0" applyNumberFormat="1" applyFill="1" applyBorder="1" applyAlignment="1">
      <alignment horizontal="center" vertical="center"/>
    </xf>
    <xf numFmtId="192" fontId="0" fillId="62" borderId="19" xfId="0" applyNumberFormat="1" applyFill="1" applyBorder="1" applyAlignment="1">
      <alignment horizontal="center" vertical="center"/>
    </xf>
    <xf numFmtId="0" fontId="92" fillId="0" borderId="0" xfId="0" applyFont="1"/>
    <xf numFmtId="0" fontId="0" fillId="0" borderId="0" xfId="0" applyAlignment="1">
      <alignment horizontal="right" vertical="center" wrapText="1"/>
    </xf>
    <xf numFmtId="0" fontId="93" fillId="0" borderId="0" xfId="0" applyFont="1"/>
    <xf numFmtId="0" fontId="63" fillId="63" borderId="11" xfId="0" applyFont="1" applyFill="1" applyBorder="1" applyAlignment="1">
      <alignment horizontal="center" vertical="center" wrapText="1"/>
    </xf>
    <xf numFmtId="0" fontId="63" fillId="63" borderId="11" xfId="0" applyFont="1" applyFill="1" applyBorder="1" applyAlignment="1">
      <alignment horizontal="center" vertical="center"/>
    </xf>
    <xf numFmtId="189" fontId="83" fillId="63" borderId="11" xfId="0" applyNumberFormat="1" applyFont="1" applyFill="1" applyBorder="1" applyAlignment="1">
      <alignment horizontal="center" vertical="center" wrapText="1" readingOrder="1"/>
    </xf>
    <xf numFmtId="0" fontId="0" fillId="57" borderId="11" xfId="0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57" borderId="11" xfId="0" applyFill="1" applyBorder="1"/>
    <xf numFmtId="168" fontId="0" fillId="0" borderId="11" xfId="0" applyNumberFormat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wrapText="1"/>
    </xf>
    <xf numFmtId="190" fontId="88" fillId="63" borderId="11" xfId="0" applyNumberFormat="1" applyFont="1" applyFill="1" applyBorder="1" applyAlignment="1">
      <alignment horizontal="center" vertical="center" wrapText="1" readingOrder="1"/>
    </xf>
    <xf numFmtId="0" fontId="84" fillId="57" borderId="26" xfId="0" applyFont="1" applyFill="1" applyBorder="1" applyAlignment="1">
      <alignment wrapText="1"/>
    </xf>
    <xf numFmtId="0" fontId="0" fillId="57" borderId="51" xfId="0" applyFill="1" applyBorder="1"/>
    <xf numFmtId="0" fontId="0" fillId="57" borderId="52" xfId="0" applyFill="1" applyBorder="1"/>
    <xf numFmtId="0" fontId="63" fillId="57" borderId="53" xfId="0" applyFont="1" applyFill="1" applyBorder="1"/>
    <xf numFmtId="0" fontId="0" fillId="57" borderId="0" xfId="0" applyFill="1"/>
    <xf numFmtId="0" fontId="0" fillId="57" borderId="54" xfId="0" applyFill="1" applyBorder="1"/>
    <xf numFmtId="0" fontId="0" fillId="57" borderId="53" xfId="0" applyFill="1" applyBorder="1"/>
    <xf numFmtId="0" fontId="0" fillId="57" borderId="0" xfId="0" applyFill="1" applyAlignment="1">
      <alignment horizontal="center" vertical="center"/>
    </xf>
    <xf numFmtId="0" fontId="0" fillId="57" borderId="41" xfId="0" applyFill="1" applyBorder="1"/>
    <xf numFmtId="0" fontId="0" fillId="57" borderId="55" xfId="0" applyFill="1" applyBorder="1" applyAlignment="1">
      <alignment horizontal="center" vertical="center"/>
    </xf>
    <xf numFmtId="168" fontId="0" fillId="57" borderId="55" xfId="0" applyNumberFormat="1" applyFill="1" applyBorder="1" applyAlignment="1">
      <alignment horizontal="center"/>
    </xf>
    <xf numFmtId="0" fontId="0" fillId="57" borderId="55" xfId="0" applyFill="1" applyBorder="1" applyAlignment="1">
      <alignment horizontal="center"/>
    </xf>
    <xf numFmtId="0" fontId="0" fillId="57" borderId="55" xfId="0" applyFill="1" applyBorder="1"/>
    <xf numFmtId="0" fontId="0" fillId="57" borderId="56" xfId="0" applyFill="1" applyBorder="1"/>
    <xf numFmtId="188" fontId="83" fillId="0" borderId="0" xfId="0" applyNumberFormat="1" applyFont="1" applyProtection="1">
      <protection hidden="1"/>
    </xf>
    <xf numFmtId="0" fontId="83" fillId="0" borderId="0" xfId="0" applyFont="1" applyAlignment="1" applyProtection="1">
      <alignment horizontal="right"/>
      <protection hidden="1"/>
    </xf>
    <xf numFmtId="192" fontId="0" fillId="0" borderId="0" xfId="0" applyNumberFormat="1"/>
    <xf numFmtId="14" fontId="0" fillId="0" borderId="0" xfId="0" applyNumberFormat="1"/>
    <xf numFmtId="0" fontId="94" fillId="0" borderId="0" xfId="0" applyFont="1"/>
    <xf numFmtId="0" fontId="0" fillId="57" borderId="57" xfId="0" applyFill="1" applyBorder="1" applyAlignment="1">
      <alignment horizontal="center" vertical="center"/>
    </xf>
    <xf numFmtId="0" fontId="2" fillId="57" borderId="38" xfId="108" applyFill="1" applyBorder="1" applyAlignment="1">
      <alignment horizontal="center" vertical="center" wrapText="1"/>
    </xf>
    <xf numFmtId="0" fontId="2" fillId="57" borderId="11" xfId="108" applyFill="1" applyBorder="1" applyAlignment="1">
      <alignment horizontal="center" vertical="center" wrapText="1"/>
    </xf>
    <xf numFmtId="0" fontId="0" fillId="67" borderId="53" xfId="0" applyFill="1" applyBorder="1" applyAlignment="1">
      <alignment horizontal="center" vertical="center"/>
    </xf>
    <xf numFmtId="178" fontId="56" fillId="67" borderId="0" xfId="85" applyNumberFormat="1" applyFont="1" applyFill="1" applyBorder="1" applyAlignment="1" applyProtection="1">
      <alignment horizontal="center" vertical="center"/>
    </xf>
    <xf numFmtId="165" fontId="3" fillId="67" borderId="0" xfId="108" applyNumberFormat="1" applyFont="1" applyFill="1" applyAlignment="1">
      <alignment horizontal="center" vertical="center"/>
    </xf>
    <xf numFmtId="178" fontId="56" fillId="67" borderId="54" xfId="85" applyNumberFormat="1" applyFont="1" applyFill="1" applyBorder="1" applyAlignment="1" applyProtection="1">
      <alignment horizontal="center" vertical="center"/>
    </xf>
    <xf numFmtId="0" fontId="0" fillId="63" borderId="58" xfId="0" applyFill="1" applyBorder="1"/>
    <xf numFmtId="0" fontId="0" fillId="63" borderId="53" xfId="0" applyFill="1" applyBorder="1"/>
    <xf numFmtId="180" fontId="56" fillId="0" borderId="0" xfId="85" applyNumberFormat="1" applyFont="1" applyBorder="1" applyAlignment="1" applyProtection="1">
      <alignment horizontal="center"/>
    </xf>
    <xf numFmtId="181" fontId="56" fillId="0" borderId="0" xfId="85" applyNumberFormat="1" applyFont="1" applyBorder="1" applyProtection="1"/>
    <xf numFmtId="181" fontId="56" fillId="0" borderId="54" xfId="85" applyNumberFormat="1" applyFont="1" applyBorder="1" applyProtection="1"/>
    <xf numFmtId="0" fontId="0" fillId="63" borderId="59" xfId="0" applyFill="1" applyBorder="1"/>
    <xf numFmtId="0" fontId="0" fillId="0" borderId="55" xfId="0" applyBorder="1"/>
    <xf numFmtId="0" fontId="0" fillId="63" borderId="60" xfId="0" applyFill="1" applyBorder="1"/>
    <xf numFmtId="0" fontId="0" fillId="63" borderId="41" xfId="0" applyFill="1" applyBorder="1"/>
    <xf numFmtId="0" fontId="2" fillId="0" borderId="0" xfId="108" applyAlignment="1">
      <alignment vertical="center"/>
    </xf>
    <xf numFmtId="0" fontId="2" fillId="0" borderId="44" xfId="108" applyBorder="1" applyAlignment="1">
      <alignment vertical="center"/>
    </xf>
    <xf numFmtId="0" fontId="2" fillId="0" borderId="46" xfId="108" applyBorder="1" applyAlignment="1">
      <alignment vertical="center"/>
    </xf>
    <xf numFmtId="0" fontId="2" fillId="0" borderId="11" xfId="108" applyBorder="1" applyAlignment="1">
      <alignment vertical="center"/>
    </xf>
    <xf numFmtId="0" fontId="2" fillId="0" borderId="61" xfId="108" applyBorder="1" applyAlignment="1">
      <alignment vertical="center"/>
    </xf>
    <xf numFmtId="0" fontId="2" fillId="0" borderId="35" xfId="108" applyBorder="1" applyAlignment="1">
      <alignment vertical="center"/>
    </xf>
    <xf numFmtId="0" fontId="2" fillId="0" borderId="11" xfId="108" applyBorder="1" applyAlignment="1">
      <alignment horizontal="center" vertical="center"/>
    </xf>
    <xf numFmtId="0" fontId="2" fillId="0" borderId="36" xfId="108" applyBorder="1" applyAlignment="1">
      <alignment horizontal="center" vertical="center"/>
    </xf>
    <xf numFmtId="0" fontId="2" fillId="0" borderId="61" xfId="108" applyBorder="1" applyAlignment="1">
      <alignment horizontal="center" vertical="center"/>
    </xf>
    <xf numFmtId="0" fontId="2" fillId="63" borderId="11" xfId="108" applyFill="1" applyBorder="1" applyAlignment="1">
      <alignment horizontal="center" vertical="center"/>
    </xf>
    <xf numFmtId="0" fontId="2" fillId="63" borderId="11" xfId="108" applyFill="1" applyBorder="1" applyAlignment="1">
      <alignment horizontal="center" vertical="center" wrapText="1"/>
    </xf>
    <xf numFmtId="0" fontId="2" fillId="0" borderId="35" xfId="108" applyBorder="1" applyAlignment="1">
      <alignment horizontal="center" vertical="center"/>
    </xf>
    <xf numFmtId="0" fontId="2" fillId="0" borderId="11" xfId="108" quotePrefix="1" applyBorder="1" applyAlignment="1">
      <alignment horizontal="center" vertical="center"/>
    </xf>
    <xf numFmtId="0" fontId="2" fillId="68" borderId="11" xfId="108" applyFill="1" applyBorder="1" applyAlignment="1">
      <alignment horizontal="justify" vertical="center"/>
    </xf>
    <xf numFmtId="171" fontId="2" fillId="0" borderId="11" xfId="108" applyNumberFormat="1" applyBorder="1" applyAlignment="1">
      <alignment vertical="center"/>
    </xf>
    <xf numFmtId="171" fontId="2" fillId="0" borderId="11" xfId="108" applyNumberFormat="1" applyBorder="1" applyAlignment="1">
      <alignment horizontal="center" vertical="center"/>
    </xf>
    <xf numFmtId="170" fontId="2" fillId="0" borderId="11" xfId="108" applyNumberFormat="1" applyBorder="1" applyAlignment="1">
      <alignment horizontal="center" vertical="center"/>
    </xf>
    <xf numFmtId="0" fontId="2" fillId="69" borderId="11" xfId="108" applyFill="1" applyBorder="1" applyAlignment="1">
      <alignment horizontal="justify" vertical="center"/>
    </xf>
    <xf numFmtId="0" fontId="2" fillId="0" borderId="0" xfId="108" applyAlignment="1">
      <alignment horizontal="center" vertical="center"/>
    </xf>
    <xf numFmtId="171" fontId="2" fillId="0" borderId="0" xfId="108" applyNumberFormat="1" applyAlignment="1">
      <alignment vertical="center"/>
    </xf>
    <xf numFmtId="0" fontId="2" fillId="70" borderId="11" xfId="108" applyFill="1" applyBorder="1" applyAlignment="1">
      <alignment vertical="center" wrapText="1"/>
    </xf>
    <xf numFmtId="0" fontId="2" fillId="65" borderId="11" xfId="108" applyFill="1" applyBorder="1" applyAlignment="1">
      <alignment horizontal="justify" vertical="center"/>
    </xf>
    <xf numFmtId="0" fontId="2" fillId="71" borderId="11" xfId="108" applyFill="1" applyBorder="1" applyAlignment="1">
      <alignment horizontal="justify" vertical="center"/>
    </xf>
    <xf numFmtId="0" fontId="2" fillId="57" borderId="0" xfId="108" applyFill="1" applyAlignment="1">
      <alignment vertical="center"/>
    </xf>
    <xf numFmtId="1" fontId="83" fillId="0" borderId="0" xfId="0" applyNumberFormat="1" applyFont="1" applyProtection="1">
      <protection hidden="1"/>
    </xf>
    <xf numFmtId="0" fontId="38" fillId="0" borderId="0" xfId="0" applyFont="1" applyAlignment="1">
      <alignment horizontal="center" vertical="center" wrapText="1"/>
    </xf>
    <xf numFmtId="0" fontId="0" fillId="58" borderId="57" xfId="0" applyFill="1" applyBorder="1" applyAlignment="1" applyProtection="1">
      <alignment horizontal="right"/>
      <protection locked="0"/>
    </xf>
    <xf numFmtId="0" fontId="0" fillId="58" borderId="38" xfId="0" applyFill="1" applyBorder="1" applyProtection="1">
      <protection locked="0"/>
    </xf>
    <xf numFmtId="0" fontId="83" fillId="0" borderId="0" xfId="0" applyFont="1" applyAlignment="1">
      <alignment horizontal="center" vertical="center"/>
    </xf>
    <xf numFmtId="0" fontId="83" fillId="0" borderId="0" xfId="0" applyFont="1" applyAlignment="1" applyProtection="1">
      <alignment horizontal="center" vertical="center"/>
      <protection hidden="1"/>
    </xf>
    <xf numFmtId="0" fontId="83" fillId="66" borderId="0" xfId="0" applyFont="1" applyFill="1" applyProtection="1">
      <protection hidden="1"/>
    </xf>
    <xf numFmtId="0" fontId="83" fillId="66" borderId="0" xfId="0" applyFont="1" applyFill="1"/>
    <xf numFmtId="0" fontId="83" fillId="66" borderId="0" xfId="0" applyFont="1" applyFill="1" applyAlignment="1" applyProtection="1">
      <alignment horizontal="center"/>
      <protection hidden="1"/>
    </xf>
    <xf numFmtId="0" fontId="83" fillId="66" borderId="0" xfId="0" quotePrefix="1" applyFont="1" applyFill="1" applyProtection="1">
      <protection hidden="1"/>
    </xf>
    <xf numFmtId="0" fontId="83" fillId="0" borderId="0" xfId="0" applyFont="1" applyAlignment="1" applyProtection="1">
      <alignment horizontal="left"/>
      <protection hidden="1"/>
    </xf>
    <xf numFmtId="0" fontId="88" fillId="57" borderId="43" xfId="108" applyFont="1" applyFill="1" applyBorder="1" applyAlignment="1">
      <alignment horizontal="center" vertical="center" wrapText="1"/>
    </xf>
    <xf numFmtId="191" fontId="0" fillId="60" borderId="0" xfId="0" applyNumberFormat="1" applyFill="1" applyAlignment="1" applyProtection="1">
      <alignment horizontal="center" vertical="center"/>
      <protection locked="0"/>
    </xf>
    <xf numFmtId="192" fontId="0" fillId="60" borderId="0" xfId="0" applyNumberFormat="1" applyFill="1" applyAlignment="1" applyProtection="1">
      <alignment horizontal="center" vertical="center"/>
      <protection locked="0"/>
    </xf>
    <xf numFmtId="192" fontId="0" fillId="60" borderId="62" xfId="0" applyNumberFormat="1" applyFill="1" applyBorder="1" applyAlignment="1" applyProtection="1">
      <alignment horizontal="center" vertical="center"/>
      <protection locked="0"/>
    </xf>
    <xf numFmtId="184" fontId="0" fillId="60" borderId="0" xfId="0" applyNumberFormat="1" applyFill="1" applyAlignment="1" applyProtection="1">
      <alignment horizontal="center" vertical="center"/>
      <protection locked="0"/>
    </xf>
    <xf numFmtId="166" fontId="0" fillId="60" borderId="0" xfId="0" applyNumberFormat="1" applyFill="1" applyAlignment="1" applyProtection="1">
      <alignment horizontal="center" vertical="center"/>
      <protection locked="0"/>
    </xf>
    <xf numFmtId="166" fontId="0" fillId="60" borderId="62" xfId="0" applyNumberFormat="1" applyFill="1" applyBorder="1" applyAlignment="1" applyProtection="1">
      <alignment horizontal="center" vertical="center"/>
      <protection locked="0"/>
    </xf>
    <xf numFmtId="195" fontId="0" fillId="0" borderId="11" xfId="0" applyNumberFormat="1" applyBorder="1" applyAlignment="1">
      <alignment horizontal="left" vertical="center"/>
    </xf>
    <xf numFmtId="195" fontId="0" fillId="0" borderId="11" xfId="0" applyNumberFormat="1" applyBorder="1" applyAlignment="1" applyProtection="1">
      <alignment horizontal="left" vertical="center"/>
      <protection locked="0"/>
    </xf>
    <xf numFmtId="195" fontId="0" fillId="0" borderId="11" xfId="0" applyNumberFormat="1" applyBorder="1" applyAlignment="1">
      <alignment horizontal="center" vertical="center"/>
    </xf>
    <xf numFmtId="195" fontId="0" fillId="0" borderId="11" xfId="0" applyNumberFormat="1" applyBorder="1" applyAlignment="1" applyProtection="1">
      <alignment horizontal="center" vertical="center"/>
      <protection locked="0"/>
    </xf>
    <xf numFmtId="168" fontId="0" fillId="0" borderId="11" xfId="0" applyNumberFormat="1" applyBorder="1" applyAlignment="1" applyProtection="1">
      <alignment horizontal="center" vertical="center"/>
      <protection locked="0"/>
    </xf>
    <xf numFmtId="195" fontId="0" fillId="72" borderId="0" xfId="0" applyNumberFormat="1" applyFill="1" applyAlignment="1">
      <alignment horizontal="center"/>
    </xf>
    <xf numFmtId="192" fontId="0" fillId="0" borderId="11" xfId="0" applyNumberFormat="1" applyBorder="1" applyAlignment="1" applyProtection="1">
      <alignment horizontal="left" vertical="center"/>
      <protection locked="0"/>
    </xf>
    <xf numFmtId="0" fontId="83" fillId="59" borderId="0" xfId="0" applyFont="1" applyFill="1" applyProtection="1">
      <protection hidden="1"/>
    </xf>
    <xf numFmtId="168" fontId="0" fillId="73" borderId="18" xfId="0" applyNumberFormat="1" applyFill="1" applyBorder="1" applyAlignment="1">
      <alignment horizontal="center" vertical="center"/>
    </xf>
    <xf numFmtId="168" fontId="0" fillId="59" borderId="63" xfId="0" applyNumberFormat="1" applyFill="1" applyBorder="1" applyAlignment="1" applyProtection="1">
      <alignment horizontal="center" vertical="center"/>
      <protection locked="0"/>
    </xf>
    <xf numFmtId="0" fontId="0" fillId="73" borderId="29" xfId="0" applyFill="1" applyBorder="1" applyAlignment="1">
      <alignment vertical="center"/>
    </xf>
    <xf numFmtId="0" fontId="95" fillId="57" borderId="43" xfId="108" applyFont="1" applyFill="1" applyBorder="1" applyAlignment="1">
      <alignment horizontal="center" vertical="center" wrapText="1"/>
    </xf>
    <xf numFmtId="0" fontId="0" fillId="62" borderId="23" xfId="0" applyFill="1" applyBorder="1" applyAlignment="1">
      <alignment horizontal="center" vertical="center"/>
    </xf>
    <xf numFmtId="0" fontId="0" fillId="60" borderId="62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58" fillId="74" borderId="11" xfId="0" applyNumberFormat="1" applyFont="1" applyFill="1" applyBorder="1" applyAlignment="1" applyProtection="1">
      <alignment horizontal="center"/>
      <protection locked="0"/>
    </xf>
    <xf numFmtId="0" fontId="83" fillId="60" borderId="64" xfId="0" applyFont="1" applyFill="1" applyBorder="1" applyAlignment="1" applyProtection="1">
      <alignment horizontal="center" vertical="center"/>
      <protection locked="0"/>
    </xf>
    <xf numFmtId="0" fontId="83" fillId="60" borderId="38" xfId="0" applyFont="1" applyFill="1" applyBorder="1" applyAlignment="1" applyProtection="1">
      <alignment horizontal="center" vertical="center"/>
      <protection locked="0"/>
    </xf>
    <xf numFmtId="0" fontId="83" fillId="60" borderId="42" xfId="0" applyFont="1" applyFill="1" applyBorder="1" applyAlignment="1" applyProtection="1">
      <alignment horizontal="center" vertical="center"/>
      <protection locked="0"/>
    </xf>
    <xf numFmtId="0" fontId="88" fillId="0" borderId="65" xfId="108" applyFont="1" applyBorder="1" applyAlignment="1">
      <alignment horizontal="center"/>
    </xf>
    <xf numFmtId="0" fontId="88" fillId="0" borderId="66" xfId="108" applyFont="1" applyBorder="1" applyAlignment="1">
      <alignment horizontal="center"/>
    </xf>
    <xf numFmtId="0" fontId="88" fillId="0" borderId="67" xfId="108" applyFont="1" applyBorder="1" applyAlignment="1">
      <alignment horizontal="center"/>
    </xf>
    <xf numFmtId="179" fontId="56" fillId="0" borderId="0" xfId="86" applyNumberFormat="1" applyFont="1" applyBorder="1" applyProtection="1"/>
    <xf numFmtId="179" fontId="56" fillId="0" borderId="0" xfId="86" applyNumberFormat="1" applyFont="1" applyBorder="1" applyAlignment="1" applyProtection="1">
      <alignment vertical="center"/>
    </xf>
    <xf numFmtId="180" fontId="56" fillId="0" borderId="0" xfId="86" applyNumberFormat="1" applyFont="1" applyBorder="1" applyAlignment="1" applyProtection="1">
      <alignment horizontal="center"/>
    </xf>
    <xf numFmtId="181" fontId="56" fillId="0" borderId="0" xfId="86" applyNumberFormat="1" applyFont="1" applyBorder="1" applyProtection="1"/>
    <xf numFmtId="181" fontId="56" fillId="0" borderId="54" xfId="86" applyNumberFormat="1" applyFont="1" applyBorder="1" applyProtection="1"/>
    <xf numFmtId="179" fontId="83" fillId="64" borderId="0" xfId="86" applyNumberFormat="1" applyFont="1" applyFill="1" applyBorder="1" applyProtection="1"/>
    <xf numFmtId="180" fontId="83" fillId="64" borderId="0" xfId="86" applyNumberFormat="1" applyFont="1" applyFill="1" applyBorder="1" applyAlignment="1" applyProtection="1">
      <alignment horizontal="center"/>
    </xf>
    <xf numFmtId="181" fontId="83" fillId="64" borderId="0" xfId="86" applyNumberFormat="1" applyFont="1" applyFill="1" applyBorder="1" applyProtection="1"/>
    <xf numFmtId="181" fontId="83" fillId="64" borderId="54" xfId="86" applyNumberFormat="1" applyFont="1" applyFill="1" applyBorder="1" applyProtection="1"/>
    <xf numFmtId="179" fontId="83" fillId="75" borderId="0" xfId="86" applyNumberFormat="1" applyFont="1" applyFill="1" applyBorder="1" applyProtection="1"/>
    <xf numFmtId="180" fontId="83" fillId="75" borderId="0" xfId="86" applyNumberFormat="1" applyFont="1" applyFill="1" applyBorder="1" applyAlignment="1" applyProtection="1">
      <alignment horizontal="center"/>
    </xf>
    <xf numFmtId="181" fontId="83" fillId="75" borderId="0" xfId="86" applyNumberFormat="1" applyFont="1" applyFill="1" applyBorder="1" applyProtection="1"/>
    <xf numFmtId="181" fontId="83" fillId="75" borderId="54" xfId="86" applyNumberFormat="1" applyFont="1" applyFill="1" applyBorder="1" applyProtection="1"/>
    <xf numFmtId="179" fontId="56" fillId="64" borderId="0" xfId="86" applyNumberFormat="1" applyFont="1" applyFill="1" applyBorder="1" applyProtection="1"/>
    <xf numFmtId="180" fontId="56" fillId="64" borderId="0" xfId="86" applyNumberFormat="1" applyFont="1" applyFill="1" applyBorder="1" applyAlignment="1" applyProtection="1">
      <alignment horizontal="center"/>
    </xf>
    <xf numFmtId="181" fontId="56" fillId="64" borderId="0" xfId="86" applyNumberFormat="1" applyFont="1" applyFill="1" applyBorder="1" applyProtection="1"/>
    <xf numFmtId="181" fontId="56" fillId="64" borderId="54" xfId="86" applyNumberFormat="1" applyFont="1" applyFill="1" applyBorder="1" applyProtection="1"/>
    <xf numFmtId="179" fontId="83" fillId="75" borderId="55" xfId="86" applyNumberFormat="1" applyFont="1" applyFill="1" applyBorder="1" applyProtection="1"/>
    <xf numFmtId="180" fontId="83" fillId="75" borderId="55" xfId="86" applyNumberFormat="1" applyFont="1" applyFill="1" applyBorder="1" applyAlignment="1" applyProtection="1">
      <alignment horizontal="center"/>
    </xf>
    <xf numFmtId="181" fontId="83" fillId="75" borderId="55" xfId="86" applyNumberFormat="1" applyFont="1" applyFill="1" applyBorder="1" applyProtection="1"/>
    <xf numFmtId="181" fontId="83" fillId="75" borderId="56" xfId="86" applyNumberFormat="1" applyFont="1" applyFill="1" applyBorder="1" applyProtection="1"/>
    <xf numFmtId="0" fontId="0" fillId="57" borderId="11" xfId="0" applyFill="1" applyBorder="1" applyAlignment="1">
      <alignment horizontal="center"/>
    </xf>
    <xf numFmtId="1" fontId="83" fillId="0" borderId="0" xfId="108" applyNumberFormat="1" applyFont="1" applyAlignment="1" applyProtection="1">
      <alignment horizontal="left"/>
      <protection hidden="1"/>
    </xf>
    <xf numFmtId="1" fontId="83" fillId="0" borderId="0" xfId="108" applyNumberFormat="1" applyFont="1" applyProtection="1">
      <protection hidden="1"/>
    </xf>
    <xf numFmtId="49" fontId="0" fillId="58" borderId="11" xfId="0" applyNumberFormat="1" applyFill="1" applyBorder="1" applyAlignment="1" applyProtection="1">
      <alignment horizontal="center"/>
      <protection locked="0"/>
    </xf>
    <xf numFmtId="0" fontId="96" fillId="0" borderId="0" xfId="0" applyFont="1" applyAlignment="1">
      <alignment horizontal="left"/>
    </xf>
    <xf numFmtId="0" fontId="83" fillId="63" borderId="53" xfId="0" applyFont="1" applyFill="1" applyBorder="1"/>
    <xf numFmtId="194" fontId="0" fillId="62" borderId="68" xfId="0" applyNumberFormat="1" applyFill="1" applyBorder="1" applyAlignment="1">
      <alignment horizontal="center" vertical="center"/>
    </xf>
    <xf numFmtId="193" fontId="0" fillId="62" borderId="18" xfId="0" applyNumberFormat="1" applyFill="1" applyBorder="1" applyAlignment="1">
      <alignment horizontal="center" vertical="center"/>
    </xf>
    <xf numFmtId="169" fontId="0" fillId="60" borderId="69" xfId="0" applyNumberFormat="1" applyFill="1" applyBorder="1" applyAlignment="1" applyProtection="1">
      <alignment horizontal="center" vertical="center"/>
      <protection locked="0"/>
    </xf>
    <xf numFmtId="193" fontId="0" fillId="60" borderId="63" xfId="0" applyNumberFormat="1" applyFill="1" applyBorder="1" applyAlignment="1" applyProtection="1">
      <alignment horizontal="center" vertical="center"/>
      <protection locked="0"/>
    </xf>
    <xf numFmtId="184" fontId="0" fillId="60" borderId="63" xfId="0" applyNumberFormat="1" applyFill="1" applyBorder="1" applyAlignment="1" applyProtection="1">
      <alignment vertical="center"/>
      <protection locked="0"/>
    </xf>
    <xf numFmtId="0" fontId="0" fillId="76" borderId="16" xfId="0" applyFill="1" applyBorder="1" applyAlignment="1" applyProtection="1">
      <alignment horizontal="center" vertical="center"/>
      <protection locked="0"/>
    </xf>
    <xf numFmtId="0" fontId="6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88" fillId="0" borderId="17" xfId="108" applyFont="1" applyBorder="1" applyAlignment="1">
      <alignment horizontal="left" vertical="center"/>
    </xf>
    <xf numFmtId="0" fontId="88" fillId="0" borderId="29" xfId="108" applyFont="1" applyBorder="1" applyAlignment="1">
      <alignment horizontal="left" vertical="center"/>
    </xf>
    <xf numFmtId="0" fontId="88" fillId="0" borderId="19" xfId="108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43" xfId="108" applyBorder="1" applyAlignment="1">
      <alignment horizontal="center" vertical="center" wrapText="1"/>
    </xf>
    <xf numFmtId="0" fontId="2" fillId="0" borderId="36" xfId="108" applyBorder="1" applyAlignment="1">
      <alignment horizontal="center" vertical="center"/>
    </xf>
    <xf numFmtId="0" fontId="2" fillId="0" borderId="44" xfId="108" applyBorder="1" applyAlignment="1">
      <alignment horizontal="center" vertical="center"/>
    </xf>
    <xf numFmtId="0" fontId="2" fillId="0" borderId="48" xfId="108" applyBorder="1" applyAlignment="1">
      <alignment horizontal="center" vertical="center"/>
    </xf>
    <xf numFmtId="0" fontId="2" fillId="0" borderId="46" xfId="108" applyBorder="1" applyAlignment="1">
      <alignment horizontal="center" vertical="center"/>
    </xf>
  </cellXfs>
  <cellStyles count="153">
    <cellStyle name="1." xfId="1" xr:uid="{27B5274D-3A51-45AC-BAA0-DF29D89B2C9F}"/>
    <cellStyle name="20 % - Akzent1 2" xfId="2" xr:uid="{A7499944-4512-4FC1-8812-E5B7BFFD821C}"/>
    <cellStyle name="20 % - Akzent1 2 2" xfId="3" xr:uid="{96885CF2-5D93-4E2C-A48C-28B2454E2BE0}"/>
    <cellStyle name="20 % - Akzent1 3" xfId="4" xr:uid="{57079DAE-8E7A-46CA-958D-4D20D0599679}"/>
    <cellStyle name="20 % - Akzent2 2" xfId="5" xr:uid="{4BE76B25-4AC4-451E-BF70-37106D17AECC}"/>
    <cellStyle name="20 % - Akzent2 2 2" xfId="6" xr:uid="{D4BE4AEC-2190-4262-8AF6-7BC510576E1D}"/>
    <cellStyle name="20 % - Akzent2 3" xfId="7" xr:uid="{0EC46F36-3107-4ADF-9C22-F582A8326F9F}"/>
    <cellStyle name="20 % - Akzent3 2" xfId="8" xr:uid="{04918FDB-5BE7-42D1-973D-0C1958B85C0E}"/>
    <cellStyle name="20 % - Akzent3 2 2" xfId="9" xr:uid="{135A268C-CE0E-4BA5-A233-C305E78C6148}"/>
    <cellStyle name="20 % - Akzent3 3" xfId="10" xr:uid="{83705D0D-5577-4078-934F-197E2D851A79}"/>
    <cellStyle name="20 % - Akzent4 2" xfId="11" xr:uid="{64B9D828-3F24-49AF-B7BC-62C4903F2319}"/>
    <cellStyle name="20 % - Akzent4 2 2" xfId="12" xr:uid="{B18FA783-5C5F-4FB0-A667-EA3057B2E88F}"/>
    <cellStyle name="20 % - Akzent4 3" xfId="13" xr:uid="{B6C8A48C-2151-439F-BFD3-2918F4FC91D3}"/>
    <cellStyle name="20 % - Akzent5 2" xfId="14" xr:uid="{6D0ACD30-7D61-40B4-B216-0E66E0EFAFCF}"/>
    <cellStyle name="20 % - Akzent5 2 2" xfId="15" xr:uid="{6AD9D7E2-027B-4E4B-B458-AA03FACC7EFD}"/>
    <cellStyle name="20 % - Akzent5 3" xfId="16" xr:uid="{59CC47C8-AE2E-401E-BDC9-B2F52B41B112}"/>
    <cellStyle name="20 % - Akzent6 2" xfId="17" xr:uid="{ED52BAB5-87AE-4B16-B422-E0BC0B6D78DD}"/>
    <cellStyle name="20 % - Akzent6 2 2" xfId="18" xr:uid="{BE0170F8-6C36-4062-AF95-FEB46CEEFC2F}"/>
    <cellStyle name="20 % - Akzent6 3" xfId="19" xr:uid="{E59C9F08-C248-42A1-A50F-80E90B956EF2}"/>
    <cellStyle name="40 % - Akzent1 2" xfId="20" xr:uid="{40D53DF1-D6C9-47B0-A430-899B37768EE8}"/>
    <cellStyle name="40 % - Akzent1 2 2" xfId="21" xr:uid="{B58F5F4D-BB74-417A-94FA-B21703E9FDEB}"/>
    <cellStyle name="40 % - Akzent1 3" xfId="22" xr:uid="{17F0B658-2BB5-4753-B1D1-722DD1B5CFC8}"/>
    <cellStyle name="40 % - Akzent2 2" xfId="23" xr:uid="{65989712-08E4-4754-8CBC-F5B971E26E27}"/>
    <cellStyle name="40 % - Akzent2 2 2" xfId="24" xr:uid="{F9491972-8FB5-458B-9517-ED4195751CD2}"/>
    <cellStyle name="40 % - Akzent2 3" xfId="25" xr:uid="{B899164B-9482-4E4F-ABB1-9986F206C057}"/>
    <cellStyle name="40 % - Akzent3 2" xfId="26" xr:uid="{4277710F-DCB8-4FA8-9BF0-F3A1E0D8DEAE}"/>
    <cellStyle name="40 % - Akzent3 2 2" xfId="27" xr:uid="{30E58BD4-5822-4215-AD86-7DA2AB974A54}"/>
    <cellStyle name="40 % - Akzent3 3" xfId="28" xr:uid="{420E1C5D-BAB6-4AB7-9CAE-3708909CC83F}"/>
    <cellStyle name="40 % - Akzent4 2" xfId="29" xr:uid="{C7290F9E-277A-4360-9CEF-C7FD9F354796}"/>
    <cellStyle name="40 % - Akzent4 2 2" xfId="30" xr:uid="{B723249F-FC56-42BB-A0C5-56E8AE2D97B6}"/>
    <cellStyle name="40 % - Akzent4 3" xfId="31" xr:uid="{BB0385A1-61F2-4E6C-BB8B-F55A47D1DFE1}"/>
    <cellStyle name="40 % - Akzent5 2" xfId="32" xr:uid="{D44E6A4F-CAEE-4C96-B776-9B84B3F0BD7D}"/>
    <cellStyle name="40 % - Akzent5 2 2" xfId="33" xr:uid="{66EAEFC5-8C99-4141-8863-A47AFC40D620}"/>
    <cellStyle name="40 % - Akzent5 3" xfId="34" xr:uid="{3C9E6FE5-3CA2-484F-82EB-E7AE805EE19B}"/>
    <cellStyle name="40 % - Akzent6 2" xfId="35" xr:uid="{4EB24257-A208-4A98-904D-C61BBC293E23}"/>
    <cellStyle name="40 % - Akzent6 2 2" xfId="36" xr:uid="{28F16EF2-E105-46F2-A96F-98C3DC5A7DD0}"/>
    <cellStyle name="40 % - Akzent6 3" xfId="37" xr:uid="{86A427D7-406D-4E60-AAFA-0EEB7D32A879}"/>
    <cellStyle name="60 % - Akzent1 2" xfId="38" xr:uid="{4AB551E3-B0DA-4F70-B07A-EC4972338F74}"/>
    <cellStyle name="60 % - Akzent1 2 2" xfId="39" xr:uid="{105F989A-1E8F-4626-9BB6-900D865EB4AE}"/>
    <cellStyle name="60 % - Akzent2 2" xfId="40" xr:uid="{577DF117-3FB2-415A-981C-53284439916A}"/>
    <cellStyle name="60 % - Akzent2 2 2" xfId="41" xr:uid="{9D7A6101-05E0-4248-B53E-B899A901F68A}"/>
    <cellStyle name="60 % - Akzent3 2" xfId="42" xr:uid="{63857426-06E5-4E75-BDF0-E94B491074F4}"/>
    <cellStyle name="60 % - Akzent3 2 2" xfId="43" xr:uid="{F4F05C02-F3D6-4F13-A919-0A86D4613BA7}"/>
    <cellStyle name="60 % - Akzent4 2" xfId="44" xr:uid="{03CB0AC0-98A7-4009-B6C0-75561CF73BF1}"/>
    <cellStyle name="60 % - Akzent4 2 2" xfId="45" xr:uid="{BF14E33D-1258-477A-90DD-392422206C68}"/>
    <cellStyle name="60 % - Akzent5 2" xfId="46" xr:uid="{44895F9B-2C22-4F13-86FF-4368CAE4B0B4}"/>
    <cellStyle name="60 % - Akzent5 2 2" xfId="47" xr:uid="{3F0EB064-7DA0-4A58-A619-E5BFC44C383D}"/>
    <cellStyle name="60 % - Akzent6 2" xfId="48" xr:uid="{35F1A5F0-D47D-46B4-9EF9-FA8279C989D7}"/>
    <cellStyle name="60 % - Akzent6 2 2" xfId="49" xr:uid="{4B2C4C56-70C4-4357-90B9-A02B67C1D159}"/>
    <cellStyle name="Akzent1 2" xfId="50" xr:uid="{59EDEEDD-3A22-45F4-A06D-A6FAEB4720BB}"/>
    <cellStyle name="Akzent1 2 2" xfId="51" xr:uid="{318D749A-E77F-4FC7-8EAC-46E2AD64CE8A}"/>
    <cellStyle name="Akzent2 2" xfId="52" xr:uid="{3233A1A5-21E6-46D2-BC12-3C325AF9FD51}"/>
    <cellStyle name="Akzent2 2 2" xfId="53" xr:uid="{D7DF646A-9BFA-45C8-A06E-74601A495493}"/>
    <cellStyle name="Akzent3 2" xfId="54" xr:uid="{A9245719-BA28-4A49-ACF0-BDB95AD874CD}"/>
    <cellStyle name="Akzent3 2 2" xfId="55" xr:uid="{BC2DFC5E-2023-4B1A-BD56-2DCAB8E18652}"/>
    <cellStyle name="Akzent4 2" xfId="56" xr:uid="{3B3898D6-BCE8-4E89-90BB-307147175BDA}"/>
    <cellStyle name="Akzent4 2 2" xfId="57" xr:uid="{6E1B2759-A37C-4A69-B39E-031DE079634F}"/>
    <cellStyle name="Akzent5 2" xfId="58" xr:uid="{BC8F2A19-7323-4D8C-976F-71BBC21750F4}"/>
    <cellStyle name="Akzent5 2 2" xfId="59" xr:uid="{0FF4B50B-26D8-47B8-8204-38715B89E0A2}"/>
    <cellStyle name="Akzent6 2" xfId="60" xr:uid="{A8C38307-4B44-43F9-9BAC-58BBEA05DCA2}"/>
    <cellStyle name="Akzent6 2 2" xfId="61" xr:uid="{E3A16948-A0E0-4953-BB69-A379019B4FE7}"/>
    <cellStyle name="Ausgabe 2" xfId="62" xr:uid="{237CBA20-65D4-41D8-99AD-B192E6D460B8}"/>
    <cellStyle name="Ausgabe 2 2" xfId="63" xr:uid="{001811B4-C61B-4A44-AF7E-256018D5050F}"/>
    <cellStyle name="Berechnung 2" xfId="64" xr:uid="{25F2D232-9190-4427-85AB-A08D1EFE0D10}"/>
    <cellStyle name="Berechnung 2 2" xfId="65" xr:uid="{9A5BF0FE-53EF-4539-80B3-A7F6675DF320}"/>
    <cellStyle name="Comma [0]" xfId="66" xr:uid="{90B6E72E-B897-424C-A0E6-F7AC30AA0BD9}"/>
    <cellStyle name="Currency [0]" xfId="67" xr:uid="{0D948A53-21A0-4611-ADBD-7EE130BC48E2}"/>
    <cellStyle name="Datum" xfId="68" xr:uid="{0B9A7104-BC31-4951-A604-A28EA97359A5}"/>
    <cellStyle name="Datum [0]" xfId="69" xr:uid="{3F051AD4-C7E8-498B-A1CA-B32ED3E93D3A}"/>
    <cellStyle name="Eingabe 2" xfId="70" xr:uid="{CD769EF0-7C5E-48F3-8A34-9CEA38CFE0F8}"/>
    <cellStyle name="Eingabe 2 2" xfId="71" xr:uid="{EB2DF336-3F72-49C3-8BA5-DF9BEB8AB0FB}"/>
    <cellStyle name="Ergebnis 2" xfId="72" xr:uid="{363D9678-4C82-4528-8592-47FAD3381B51}"/>
    <cellStyle name="Ergebnis 2 2" xfId="73" xr:uid="{61611806-6FDD-4FC4-A785-91167E539ADE}"/>
    <cellStyle name="Erklärender Text 2" xfId="74" xr:uid="{D293875C-F94B-4F10-AB75-2045023BB9AE}"/>
    <cellStyle name="Erklärender Text 2 2" xfId="75" xr:uid="{2328D09F-38C0-4FA2-9A5B-569375CA4610}"/>
    <cellStyle name="Euro" xfId="76" xr:uid="{78450F29-A117-4C82-9E71-D118D2F27855}"/>
    <cellStyle name="Euro 2" xfId="77" xr:uid="{309C3909-8B31-44B4-84A1-97BB75445169}"/>
    <cellStyle name="Fest" xfId="78" xr:uid="{89BED119-090B-4267-A11F-E293385DA338}"/>
    <cellStyle name="Gut 2" xfId="79" xr:uid="{37026CCA-52EC-436D-8F74-5C38D8D68099}"/>
    <cellStyle name="Gut 2 2" xfId="80" xr:uid="{37CC0783-D527-47D7-9486-05ABC37E96BD}"/>
    <cellStyle name="Helv 08" xfId="81" xr:uid="{27C92839-7C74-4C7B-9BD2-004DAA4DD3A6}"/>
    <cellStyle name="Helv 12 fett" xfId="82" xr:uid="{34BE3362-EBD6-4381-B508-4D2A5A378E52}"/>
    <cellStyle name="Helv 14 fett" xfId="83" xr:uid="{EA4AB7B2-3AC7-440D-A77D-54A03260C8CD}"/>
    <cellStyle name="Helv 18 fett" xfId="84" xr:uid="{C74CB65C-C53D-44B6-85A2-DA86565728C8}"/>
    <cellStyle name="Komma" xfId="85" builtinId="3"/>
    <cellStyle name="Komma 2" xfId="86" xr:uid="{BD3E2AF8-C792-4A2A-B8F8-9F0CCBABE3EA}"/>
    <cellStyle name="Komma 2 2" xfId="87" xr:uid="{43F250F2-134D-4834-8795-CA70CD432850}"/>
    <cellStyle name="Komma 3" xfId="88" xr:uid="{20C64305-276D-4CFF-9623-04EC3B0C2DB9}"/>
    <cellStyle name="Kopfzeile1" xfId="89" xr:uid="{73ED687C-1197-449E-AC05-77F96E271FED}"/>
    <cellStyle name="Kopfzeile2" xfId="90" xr:uid="{23BAB109-5D1C-41E9-ACD7-8AA66B538D7E}"/>
    <cellStyle name="Link" xfId="91" builtinId="8"/>
    <cellStyle name="Neutral 2" xfId="92" xr:uid="{09A3E1B0-B649-4C0C-B0B6-51FF070797A3}"/>
    <cellStyle name="Neutral 2 2" xfId="93" xr:uid="{A2880208-5F17-45C2-89B7-C15205799C86}"/>
    <cellStyle name="Notiz 2" xfId="94" xr:uid="{32D6C4B2-6A17-4B5B-BF33-503B66E317FD}"/>
    <cellStyle name="Notiz 2 2" xfId="95" xr:uid="{89FB00F4-1425-497B-A78E-352CD757BD6F}"/>
    <cellStyle name="Notiz 2 3" xfId="96" xr:uid="{3D9331C2-9EE1-4879-956D-925D89D5BC7C}"/>
    <cellStyle name="Notiz 3" xfId="97" xr:uid="{4FEBF77D-21F3-4BE7-9B51-CCC29A601A0A}"/>
    <cellStyle name="Notiz 4" xfId="98" xr:uid="{903C9C94-81F7-4F9E-8D63-FA7B5F838BDD}"/>
    <cellStyle name="Prozent 2" xfId="99" xr:uid="{C0214D9B-1E7B-400D-A73B-26BFD767A82B}"/>
    <cellStyle name="Prozent 2 2" xfId="100" xr:uid="{44D528A1-FA69-47FD-B3C9-4709FA13B569}"/>
    <cellStyle name="Prozent 3" xfId="101" xr:uid="{3D43F852-F0B5-4467-AEB2-44C18CE60B5D}"/>
    <cellStyle name="Prozent[1]" xfId="102" xr:uid="{815D61A7-253B-4040-95E4-1B38FB65F67D}"/>
    <cellStyle name="Prozent[2]" xfId="103" xr:uid="{5E2B5783-1664-41C8-8955-4610CCD3CF1E}"/>
    <cellStyle name="Schattiert" xfId="104" xr:uid="{1FDE0AF4-0866-4D2E-8E68-B8306C92B497}"/>
    <cellStyle name="Schlecht 2" xfId="105" xr:uid="{581C4E0F-94F5-4D28-BBB9-AEF13CABAF42}"/>
    <cellStyle name="Schlecht 2 2" xfId="106" xr:uid="{C6B5A1A6-B88C-4A8D-9BAD-18C03C575646}"/>
    <cellStyle name="Standard" xfId="0" builtinId="0"/>
    <cellStyle name="Standard 2" xfId="107" xr:uid="{47FDE02E-86C7-475B-BA08-A7A23CCF3919}"/>
    <cellStyle name="Standard 2 2" xfId="108" xr:uid="{782BE9AB-B9BF-4688-9058-2207496FE863}"/>
    <cellStyle name="Standard 2 2 2" xfId="109" xr:uid="{256A6970-4145-4795-BC25-0228554FA253}"/>
    <cellStyle name="Standard 2 2 3" xfId="110" xr:uid="{6FD5FB88-F4CE-499F-994C-861E103DDC9F}"/>
    <cellStyle name="Standard 2 3" xfId="111" xr:uid="{DD545F0B-C25F-4F42-8A0B-37ED2B6A2177}"/>
    <cellStyle name="Standard 2 4" xfId="112" xr:uid="{AEB57B68-A580-4296-9BC5-D25E0BDB013A}"/>
    <cellStyle name="Standard 2 5" xfId="113" xr:uid="{6C5372B0-88C5-4342-84EA-34F19A28B3A6}"/>
    <cellStyle name="Standard 3" xfId="114" xr:uid="{A39D7028-C033-498C-80C6-C19660E2A4A2}"/>
    <cellStyle name="Standard 3 2" xfId="115" xr:uid="{3C69B266-6E9A-4BAD-BBBD-D6F173EE7323}"/>
    <cellStyle name="Standard 3 2 2" xfId="116" xr:uid="{8C115261-23D1-4602-A719-5038F5B385BC}"/>
    <cellStyle name="Standard 3 2 2 2" xfId="117" xr:uid="{63628AD1-5666-4AC1-B25A-F11E017672E3}"/>
    <cellStyle name="Standard 3 3" xfId="118" xr:uid="{8AE81EAA-C169-404A-807E-4803083911F9}"/>
    <cellStyle name="Standard 3 3 2" xfId="119" xr:uid="{F22F2325-1A28-443E-B048-8733C613A3A5}"/>
    <cellStyle name="Standard 3 4" xfId="120" xr:uid="{98D180A6-890F-46EB-A63E-0196C0A20DF2}"/>
    <cellStyle name="Standard 4" xfId="121" xr:uid="{350DC49B-D566-4ACF-8E33-DF66F918523C}"/>
    <cellStyle name="Standard 4 2" xfId="122" xr:uid="{D090D20D-59FD-4B5C-AC6E-3A6B1B6F7547}"/>
    <cellStyle name="Standard 4 2 2" xfId="123" xr:uid="{2686C5E9-EB31-4FD1-855E-3620B03D0918}"/>
    <cellStyle name="Standard 5" xfId="124" xr:uid="{70842D40-9484-4D96-B142-4179EED83AD0}"/>
    <cellStyle name="Standard 5 2" xfId="125" xr:uid="{B4C4A9CF-B689-446B-9C8E-C5D18A429D73}"/>
    <cellStyle name="Standard 5 3" xfId="126" xr:uid="{5F24FBFE-9E0D-48A8-A9E7-EE504F3E39AD}"/>
    <cellStyle name="Standard 6" xfId="127" xr:uid="{8FB5D199-E9D3-43FF-B952-B0D721BB2471}"/>
    <cellStyle name="Summe" xfId="128" xr:uid="{DE848344-EE9E-4B2A-B723-305BA2FAB505}"/>
    <cellStyle name="test1" xfId="129" xr:uid="{DE37DBF6-2B28-4B62-959A-B94CE8F98815}"/>
    <cellStyle name="Überschrift" xfId="130" builtinId="15" customBuiltin="1"/>
    <cellStyle name="Überschrift 1 2" xfId="131" xr:uid="{DB1CDBC4-A331-4026-A974-D04DEAE217DE}"/>
    <cellStyle name="Überschrift 1 3" xfId="132" xr:uid="{0B994AD5-334C-40DE-89A3-DB6DB45D6A72}"/>
    <cellStyle name="Überschrift 1 3 2" xfId="133" xr:uid="{C85D0835-519F-4272-BCD3-19CB7F5B4208}"/>
    <cellStyle name="Überschrift 2 2" xfId="134" xr:uid="{1C7B1112-35E9-44D0-9EAD-8C1A2F169AEB}"/>
    <cellStyle name="Überschrift 2 2 2" xfId="135" xr:uid="{EDB55D8D-4679-4844-A8CD-B45E86064331}"/>
    <cellStyle name="Überschrift 2 2 3" xfId="136" xr:uid="{FF586F83-80EE-49DB-96AF-7BAFE2DD05D3}"/>
    <cellStyle name="Überschrift 2 3" xfId="137" xr:uid="{7EDCC69A-904E-437D-AF68-73D3207CF01F}"/>
    <cellStyle name="Überschrift 3 2" xfId="138" xr:uid="{33A8C77C-077E-44E7-BA25-63F9E8247E95}"/>
    <cellStyle name="Überschrift 3 2 2" xfId="139" xr:uid="{7BE372E9-0456-4EF0-85A0-228A6D835AF1}"/>
    <cellStyle name="Überschrift 4 2" xfId="140" xr:uid="{BB3FD006-8354-43F5-A779-FC971D47C6EC}"/>
    <cellStyle name="Überschrift 4 3" xfId="141" xr:uid="{E366F0D4-D8BB-4363-BA66-5E06A35AA603}"/>
    <cellStyle name="Überschrift 4 3 2" xfId="142" xr:uid="{BA760269-5624-478C-A027-1F149A562220}"/>
    <cellStyle name="Überschrift 5" xfId="143" xr:uid="{07C30984-CE6D-4FD7-AF90-D614D0E193A6}"/>
    <cellStyle name="Undefiniert" xfId="144" xr:uid="{95DD4CE2-D904-451F-9847-DF863DBA32CA}"/>
    <cellStyle name="verborgen" xfId="145" xr:uid="{9B209E14-CD53-42EB-9E8E-3E7990BD57F0}"/>
    <cellStyle name="Verknüpfte Zelle 2" xfId="146" xr:uid="{BC0749D3-ECE1-423A-9AB4-46BC086B463D}"/>
    <cellStyle name="Verknüpfte Zelle 2 2" xfId="147" xr:uid="{8437D706-3815-43B5-B240-AD1B8B45B29D}"/>
    <cellStyle name="Whrung" xfId="148" xr:uid="{CD026DDC-4BBB-477F-BB50-D25F1EAE3911}"/>
    <cellStyle name="Warnender Text 2" xfId="149" xr:uid="{BEF477BC-62F8-45CF-B2BD-C9E9D8D8F240}"/>
    <cellStyle name="Warnender Text 2 2" xfId="150" xr:uid="{79E82120-C802-485E-9F8C-0F74FD73F962}"/>
    <cellStyle name="Zelle überprüfen 2" xfId="151" xr:uid="{3CDDF206-5518-4170-9C0C-0AF7A12D027C}"/>
    <cellStyle name="Zelle überprüfen 2 2" xfId="152" xr:uid="{FB25287D-980B-4BFA-AA64-C6F5DA3C6E2F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171450</xdr:rowOff>
    </xdr:from>
    <xdr:to>
      <xdr:col>6</xdr:col>
      <xdr:colOff>609600</xdr:colOff>
      <xdr:row>0</xdr:row>
      <xdr:rowOff>800100</xdr:rowOff>
    </xdr:to>
    <xdr:pic>
      <xdr:nvPicPr>
        <xdr:cNvPr id="1049" name="BDEW-Logo" descr="BDEW-Logo-Text-RGB">
          <a:extLst>
            <a:ext uri="{FF2B5EF4-FFF2-40B4-BE49-F238E27FC236}">
              <a16:creationId xmlns:a16="http://schemas.microsoft.com/office/drawing/2014/main" id="{7310311B-FF81-1EF9-8353-7CB7C0C3230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1450"/>
          <a:ext cx="1200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0</xdr:row>
      <xdr:rowOff>9525</xdr:rowOff>
    </xdr:from>
    <xdr:to>
      <xdr:col>4</xdr:col>
      <xdr:colOff>133350</xdr:colOff>
      <xdr:row>0</xdr:row>
      <xdr:rowOff>819150</xdr:rowOff>
    </xdr:to>
    <xdr:pic>
      <xdr:nvPicPr>
        <xdr:cNvPr id="1050" name="BDEW-GEODE-Logo-Links" descr="geode_logo">
          <a:extLst>
            <a:ext uri="{FF2B5EF4-FFF2-40B4-BE49-F238E27FC236}">
              <a16:creationId xmlns:a16="http://schemas.microsoft.com/office/drawing/2014/main" id="{73BBD0B1-1F08-1ABE-4E5E-557AF2DBD36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"/>
          <a:ext cx="685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0</xdr:row>
      <xdr:rowOff>247650</xdr:rowOff>
    </xdr:from>
    <xdr:to>
      <xdr:col>2</xdr:col>
      <xdr:colOff>457200</xdr:colOff>
      <xdr:row>0</xdr:row>
      <xdr:rowOff>781050</xdr:rowOff>
    </xdr:to>
    <xdr:pic>
      <xdr:nvPicPr>
        <xdr:cNvPr id="1051" name="Grafik 5">
          <a:extLst>
            <a:ext uri="{FF2B5EF4-FFF2-40B4-BE49-F238E27FC236}">
              <a16:creationId xmlns:a16="http://schemas.microsoft.com/office/drawing/2014/main" id="{99959001-D26E-D626-18CC-7E352C95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47650"/>
          <a:ext cx="1123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2828925</xdr:colOff>
      <xdr:row>0</xdr:row>
      <xdr:rowOff>161925</xdr:rowOff>
    </xdr:from>
    <xdr:to>
      <xdr:col>2</xdr:col>
      <xdr:colOff>4029075</xdr:colOff>
      <xdr:row>0</xdr:row>
      <xdr:rowOff>790575</xdr:rowOff>
    </xdr:to>
    <xdr:pic>
      <xdr:nvPicPr>
        <xdr:cNvPr id="2081" name="BDEW-Logo" descr="BDEW-Logo-Text-RGB">
          <a:extLst>
            <a:ext uri="{FF2B5EF4-FFF2-40B4-BE49-F238E27FC236}">
              <a16:creationId xmlns:a16="http://schemas.microsoft.com/office/drawing/2014/main" id="{B8E6BE6B-DE11-8C33-87EA-CD7E3BEB516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1925"/>
          <a:ext cx="1200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1333500</xdr:colOff>
      <xdr:row>0</xdr:row>
      <xdr:rowOff>0</xdr:rowOff>
    </xdr:from>
    <xdr:to>
      <xdr:col>2</xdr:col>
      <xdr:colOff>2019300</xdr:colOff>
      <xdr:row>0</xdr:row>
      <xdr:rowOff>809625</xdr:rowOff>
    </xdr:to>
    <xdr:pic>
      <xdr:nvPicPr>
        <xdr:cNvPr id="2082" name="BDEW-GEODE-Logo-Links" descr="geode_logo">
          <a:extLst>
            <a:ext uri="{FF2B5EF4-FFF2-40B4-BE49-F238E27FC236}">
              <a16:creationId xmlns:a16="http://schemas.microsoft.com/office/drawing/2014/main" id="{999C6B0E-BEE6-52CA-7BE8-2250B54A6A8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0"/>
          <a:ext cx="685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8</xdr:row>
      <xdr:rowOff>38100</xdr:rowOff>
    </xdr:to>
    <xdr:pic>
      <xdr:nvPicPr>
        <xdr:cNvPr id="2083" name="Grafik 4">
          <a:extLst>
            <a:ext uri="{FF2B5EF4-FFF2-40B4-BE49-F238E27FC236}">
              <a16:creationId xmlns:a16="http://schemas.microsoft.com/office/drawing/2014/main" id="{CF9B49CA-D1C4-80A4-8B05-D1B050081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8288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0</xdr:row>
      <xdr:rowOff>180975</xdr:rowOff>
    </xdr:from>
    <xdr:to>
      <xdr:col>2</xdr:col>
      <xdr:colOff>933450</xdr:colOff>
      <xdr:row>0</xdr:row>
      <xdr:rowOff>714375</xdr:rowOff>
    </xdr:to>
    <xdr:pic>
      <xdr:nvPicPr>
        <xdr:cNvPr id="2084" name="Grafik 5">
          <a:extLst>
            <a:ext uri="{FF2B5EF4-FFF2-40B4-BE49-F238E27FC236}">
              <a16:creationId xmlns:a16="http://schemas.microsoft.com/office/drawing/2014/main" id="{1D013466-A641-8C47-1B71-71914A73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975"/>
          <a:ext cx="1123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2828925</xdr:colOff>
      <xdr:row>0</xdr:row>
      <xdr:rowOff>161925</xdr:rowOff>
    </xdr:from>
    <xdr:to>
      <xdr:col>3</xdr:col>
      <xdr:colOff>600075</xdr:colOff>
      <xdr:row>0</xdr:row>
      <xdr:rowOff>790575</xdr:rowOff>
    </xdr:to>
    <xdr:pic>
      <xdr:nvPicPr>
        <xdr:cNvPr id="3097" name="BDEW-Logo" descr="BDEW-Logo-Text-RGB">
          <a:extLst>
            <a:ext uri="{FF2B5EF4-FFF2-40B4-BE49-F238E27FC236}">
              <a16:creationId xmlns:a16="http://schemas.microsoft.com/office/drawing/2014/main" id="{143B46DD-EB22-04D8-A592-C181FA14B65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1925"/>
          <a:ext cx="12001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1333500</xdr:colOff>
      <xdr:row>0</xdr:row>
      <xdr:rowOff>0</xdr:rowOff>
    </xdr:from>
    <xdr:to>
      <xdr:col>2</xdr:col>
      <xdr:colOff>2019300</xdr:colOff>
      <xdr:row>0</xdr:row>
      <xdr:rowOff>809625</xdr:rowOff>
    </xdr:to>
    <xdr:pic>
      <xdr:nvPicPr>
        <xdr:cNvPr id="3098" name="BDEW-GEODE-Logo-Links" descr="geode_logo">
          <a:extLst>
            <a:ext uri="{FF2B5EF4-FFF2-40B4-BE49-F238E27FC236}">
              <a16:creationId xmlns:a16="http://schemas.microsoft.com/office/drawing/2014/main" id="{46C99384-067D-7F05-B616-6430127AC3F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0"/>
          <a:ext cx="685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0</xdr:row>
      <xdr:rowOff>276225</xdr:rowOff>
    </xdr:from>
    <xdr:to>
      <xdr:col>2</xdr:col>
      <xdr:colOff>857250</xdr:colOff>
      <xdr:row>0</xdr:row>
      <xdr:rowOff>809625</xdr:rowOff>
    </xdr:to>
    <xdr:pic>
      <xdr:nvPicPr>
        <xdr:cNvPr id="3099" name="Grafik 4">
          <a:extLst>
            <a:ext uri="{FF2B5EF4-FFF2-40B4-BE49-F238E27FC236}">
              <a16:creationId xmlns:a16="http://schemas.microsoft.com/office/drawing/2014/main" id="{0B0932B0-59DF-19C0-9C36-F1E728D1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7622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40</xdr:row>
      <xdr:rowOff>180975</xdr:rowOff>
    </xdr:from>
    <xdr:to>
      <xdr:col>14</xdr:col>
      <xdr:colOff>1590675</xdr:colOff>
      <xdr:row>47</xdr:row>
      <xdr:rowOff>123825</xdr:rowOff>
    </xdr:to>
    <xdr:pic>
      <xdr:nvPicPr>
        <xdr:cNvPr id="4130" name="Grafik 1">
          <a:extLst>
            <a:ext uri="{FF2B5EF4-FFF2-40B4-BE49-F238E27FC236}">
              <a16:creationId xmlns:a16="http://schemas.microsoft.com/office/drawing/2014/main" id="{9470F3A8-2D31-B198-B71F-1CA2BD39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9220200"/>
          <a:ext cx="3200400" cy="1276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638175</xdr:colOff>
      <xdr:row>0</xdr:row>
      <xdr:rowOff>161925</xdr:rowOff>
    </xdr:from>
    <xdr:to>
      <xdr:col>5</xdr:col>
      <xdr:colOff>161925</xdr:colOff>
      <xdr:row>0</xdr:row>
      <xdr:rowOff>790575</xdr:rowOff>
    </xdr:to>
    <xdr:pic>
      <xdr:nvPicPr>
        <xdr:cNvPr id="4131" name="BDEW-Logo" descr="BDEW-Logo-Text-RGB">
          <a:extLst>
            <a:ext uri="{FF2B5EF4-FFF2-40B4-BE49-F238E27FC236}">
              <a16:creationId xmlns:a16="http://schemas.microsoft.com/office/drawing/2014/main" id="{3855A7B0-A5EB-5C20-A111-555EDDC0BCF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61925"/>
          <a:ext cx="1209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0</xdr:row>
      <xdr:rowOff>0</xdr:rowOff>
    </xdr:from>
    <xdr:to>
      <xdr:col>2</xdr:col>
      <xdr:colOff>2057400</xdr:colOff>
      <xdr:row>0</xdr:row>
      <xdr:rowOff>809625</xdr:rowOff>
    </xdr:to>
    <xdr:pic>
      <xdr:nvPicPr>
        <xdr:cNvPr id="4132" name="BDEW-GEODE-Logo-Links" descr="geode_logo">
          <a:extLst>
            <a:ext uri="{FF2B5EF4-FFF2-40B4-BE49-F238E27FC236}">
              <a16:creationId xmlns:a16="http://schemas.microsoft.com/office/drawing/2014/main" id="{D3FDF809-8726-7E83-C14B-F7A89C793C0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0"/>
          <a:ext cx="685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0</xdr:row>
      <xdr:rowOff>257175</xdr:rowOff>
    </xdr:from>
    <xdr:to>
      <xdr:col>2</xdr:col>
      <xdr:colOff>819150</xdr:colOff>
      <xdr:row>0</xdr:row>
      <xdr:rowOff>790575</xdr:rowOff>
    </xdr:to>
    <xdr:pic>
      <xdr:nvPicPr>
        <xdr:cNvPr id="4133" name="Grafik 5">
          <a:extLst>
            <a:ext uri="{FF2B5EF4-FFF2-40B4-BE49-F238E27FC236}">
              <a16:creationId xmlns:a16="http://schemas.microsoft.com/office/drawing/2014/main" id="{9DA27847-7D63-1F4A-E343-F8E3FFAE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71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40</xdr:row>
      <xdr:rowOff>180975</xdr:rowOff>
    </xdr:from>
    <xdr:to>
      <xdr:col>14</xdr:col>
      <xdr:colOff>1590675</xdr:colOff>
      <xdr:row>47</xdr:row>
      <xdr:rowOff>123825</xdr:rowOff>
    </xdr:to>
    <xdr:pic>
      <xdr:nvPicPr>
        <xdr:cNvPr id="5153" name="Grafik 1">
          <a:extLst>
            <a:ext uri="{FF2B5EF4-FFF2-40B4-BE49-F238E27FC236}">
              <a16:creationId xmlns:a16="http://schemas.microsoft.com/office/drawing/2014/main" id="{8D06BCF7-D10C-F83D-CFB1-01A99A6C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9220200"/>
          <a:ext cx="3200400" cy="1276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638175</xdr:colOff>
      <xdr:row>0</xdr:row>
      <xdr:rowOff>161925</xdr:rowOff>
    </xdr:from>
    <xdr:to>
      <xdr:col>5</xdr:col>
      <xdr:colOff>161925</xdr:colOff>
      <xdr:row>0</xdr:row>
      <xdr:rowOff>790575</xdr:rowOff>
    </xdr:to>
    <xdr:pic>
      <xdr:nvPicPr>
        <xdr:cNvPr id="5154" name="BDEW-Logo" descr="BDEW-Logo-Text-RGB">
          <a:extLst>
            <a:ext uri="{FF2B5EF4-FFF2-40B4-BE49-F238E27FC236}">
              <a16:creationId xmlns:a16="http://schemas.microsoft.com/office/drawing/2014/main" id="{5BF78A85-3FFC-04EC-09C0-3681AD90CC7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61925"/>
          <a:ext cx="1209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0</xdr:row>
      <xdr:rowOff>0</xdr:rowOff>
    </xdr:from>
    <xdr:to>
      <xdr:col>2</xdr:col>
      <xdr:colOff>2057400</xdr:colOff>
      <xdr:row>0</xdr:row>
      <xdr:rowOff>809625</xdr:rowOff>
    </xdr:to>
    <xdr:pic>
      <xdr:nvPicPr>
        <xdr:cNvPr id="5155" name="BDEW-GEODE-Logo-Links" descr="geode_logo">
          <a:extLst>
            <a:ext uri="{FF2B5EF4-FFF2-40B4-BE49-F238E27FC236}">
              <a16:creationId xmlns:a16="http://schemas.microsoft.com/office/drawing/2014/main" id="{AE32B775-3B94-C46E-7499-080A8EE477B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0"/>
          <a:ext cx="685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0</xdr:row>
      <xdr:rowOff>247650</xdr:rowOff>
    </xdr:from>
    <xdr:to>
      <xdr:col>2</xdr:col>
      <xdr:colOff>885825</xdr:colOff>
      <xdr:row>0</xdr:row>
      <xdr:rowOff>781050</xdr:rowOff>
    </xdr:to>
    <xdr:pic>
      <xdr:nvPicPr>
        <xdr:cNvPr id="5156" name="Grafik 5">
          <a:extLst>
            <a:ext uri="{FF2B5EF4-FFF2-40B4-BE49-F238E27FC236}">
              <a16:creationId xmlns:a16="http://schemas.microsoft.com/office/drawing/2014/main" id="{1CE605CD-ACAF-C758-612C-2DBD6AF3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476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161925</xdr:rowOff>
    </xdr:from>
    <xdr:to>
      <xdr:col>4</xdr:col>
      <xdr:colOff>676275</xdr:colOff>
      <xdr:row>0</xdr:row>
      <xdr:rowOff>790575</xdr:rowOff>
    </xdr:to>
    <xdr:pic>
      <xdr:nvPicPr>
        <xdr:cNvPr id="6171" name="BDEW-Logo" descr="BDEW-Logo-Text-RGB">
          <a:extLst>
            <a:ext uri="{FF2B5EF4-FFF2-40B4-BE49-F238E27FC236}">
              <a16:creationId xmlns:a16="http://schemas.microsoft.com/office/drawing/2014/main" id="{9E9387E8-11C2-051D-EE5F-D00FD2D2343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5"/>
          <a:ext cx="1209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1876425</xdr:colOff>
      <xdr:row>0</xdr:row>
      <xdr:rowOff>809625</xdr:rowOff>
    </xdr:to>
    <xdr:pic>
      <xdr:nvPicPr>
        <xdr:cNvPr id="6172" name="BDEW-GEODE-Logo-Links" descr="geode_logo">
          <a:extLst>
            <a:ext uri="{FF2B5EF4-FFF2-40B4-BE49-F238E27FC236}">
              <a16:creationId xmlns:a16="http://schemas.microsoft.com/office/drawing/2014/main" id="{62F99447-128C-DE7E-88AA-93FC1182933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0"/>
          <a:ext cx="685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238125</xdr:rowOff>
    </xdr:from>
    <xdr:to>
      <xdr:col>2</xdr:col>
      <xdr:colOff>666750</xdr:colOff>
      <xdr:row>0</xdr:row>
      <xdr:rowOff>771525</xdr:rowOff>
    </xdr:to>
    <xdr:pic>
      <xdr:nvPicPr>
        <xdr:cNvPr id="6173" name="Grafik 3">
          <a:extLst>
            <a:ext uri="{FF2B5EF4-FFF2-40B4-BE49-F238E27FC236}">
              <a16:creationId xmlns:a16="http://schemas.microsoft.com/office/drawing/2014/main" id="{DFBA413D-79C1-D217-B6C1-1C5D3112A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812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161925</xdr:rowOff>
    </xdr:from>
    <xdr:to>
      <xdr:col>7</xdr:col>
      <xdr:colOff>114300</xdr:colOff>
      <xdr:row>0</xdr:row>
      <xdr:rowOff>790575</xdr:rowOff>
    </xdr:to>
    <xdr:pic>
      <xdr:nvPicPr>
        <xdr:cNvPr id="7194" name="BDEW-Logo" descr="BDEW-Logo-Text-RGB">
          <a:extLst>
            <a:ext uri="{FF2B5EF4-FFF2-40B4-BE49-F238E27FC236}">
              <a16:creationId xmlns:a16="http://schemas.microsoft.com/office/drawing/2014/main" id="{08ED50E8-923C-2235-3FBA-ABFEFC52A0D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1925"/>
          <a:ext cx="1209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714375</xdr:colOff>
      <xdr:row>0</xdr:row>
      <xdr:rowOff>0</xdr:rowOff>
    </xdr:from>
    <xdr:to>
      <xdr:col>5</xdr:col>
      <xdr:colOff>85725</xdr:colOff>
      <xdr:row>0</xdr:row>
      <xdr:rowOff>809625</xdr:rowOff>
    </xdr:to>
    <xdr:pic>
      <xdr:nvPicPr>
        <xdr:cNvPr id="7195" name="BDEW-GEODE-Logo-Links" descr="geode_logo">
          <a:extLst>
            <a:ext uri="{FF2B5EF4-FFF2-40B4-BE49-F238E27FC236}">
              <a16:creationId xmlns:a16="http://schemas.microsoft.com/office/drawing/2014/main" id="{F437CFB7-5E89-9608-015D-C10F3C24DB4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0"/>
          <a:ext cx="6953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238125</xdr:rowOff>
    </xdr:from>
    <xdr:to>
      <xdr:col>2</xdr:col>
      <xdr:colOff>171450</xdr:colOff>
      <xdr:row>0</xdr:row>
      <xdr:rowOff>771525</xdr:rowOff>
    </xdr:to>
    <xdr:pic>
      <xdr:nvPicPr>
        <xdr:cNvPr id="7196" name="Grafik 4">
          <a:extLst>
            <a:ext uri="{FF2B5EF4-FFF2-40B4-BE49-F238E27FC236}">
              <a16:creationId xmlns:a16="http://schemas.microsoft.com/office/drawing/2014/main" id="{179C6A31-2392-1879-3010-A2167CF33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38125"/>
          <a:ext cx="1123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6E72-65EA-4329-932B-8F18BC43F55E}">
  <sheetPr codeName="Tabelle1">
    <tabColor theme="5" tint="-0.249977111117893"/>
    <pageSetUpPr fitToPage="1"/>
  </sheetPr>
  <dimension ref="A1:O32"/>
  <sheetViews>
    <sheetView showGridLines="0" zoomScale="80" zoomScaleNormal="80" workbookViewId="0">
      <selection activeCell="J14" sqref="J14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467</v>
      </c>
    </row>
    <row r="3" spans="2:7"/>
    <row r="4" spans="2:7">
      <c r="B4" t="s">
        <v>462</v>
      </c>
    </row>
    <row r="5" spans="2:7">
      <c r="B5" t="s">
        <v>463</v>
      </c>
    </row>
    <row r="6" spans="2:7"/>
    <row r="7" spans="2:7">
      <c r="B7" t="s">
        <v>337</v>
      </c>
    </row>
    <row r="8" spans="2:7">
      <c r="B8" t="s">
        <v>464</v>
      </c>
    </row>
    <row r="9" spans="2:7"/>
    <row r="10" spans="2:7">
      <c r="B10" s="10" t="s">
        <v>449</v>
      </c>
    </row>
    <row r="11" spans="2:7">
      <c r="B11" t="s">
        <v>500</v>
      </c>
    </row>
    <row r="12" spans="2:7">
      <c r="B12" t="s">
        <v>501</v>
      </c>
    </row>
    <row r="13" spans="2:7">
      <c r="B13" t="s">
        <v>507</v>
      </c>
    </row>
    <row r="14" spans="2:7"/>
    <row r="15" spans="2:7">
      <c r="B15" s="14" t="s">
        <v>466</v>
      </c>
    </row>
    <row r="16" spans="2:7">
      <c r="G16" s="7"/>
    </row>
    <row r="17" spans="2:3">
      <c r="B17" s="2" t="s">
        <v>344</v>
      </c>
    </row>
    <row r="18" spans="2:3">
      <c r="B18" s="12" t="s">
        <v>338</v>
      </c>
    </row>
    <row r="19" spans="2:3">
      <c r="B19" s="12" t="s">
        <v>339</v>
      </c>
    </row>
    <row r="20" spans="2:3">
      <c r="B20" s="2"/>
    </row>
    <row r="21" spans="2:3">
      <c r="B21" s="2" t="s">
        <v>465</v>
      </c>
    </row>
    <row r="22" spans="2:3">
      <c r="B22" s="12" t="s">
        <v>340</v>
      </c>
    </row>
    <row r="23" spans="2:3">
      <c r="B23" s="12" t="s">
        <v>341</v>
      </c>
    </row>
    <row r="24" spans="2:3">
      <c r="B24" s="2"/>
    </row>
    <row r="25" spans="2:3">
      <c r="B25" s="2" t="s">
        <v>345</v>
      </c>
    </row>
    <row r="26" spans="2:3">
      <c r="B26" s="12" t="s">
        <v>342</v>
      </c>
    </row>
    <row r="27" spans="2:3">
      <c r="B27" s="12" t="s">
        <v>343</v>
      </c>
    </row>
    <row r="28" spans="2:3"/>
    <row r="29" spans="2:3">
      <c r="B29" s="15" t="s">
        <v>346</v>
      </c>
      <c r="C29" s="13">
        <v>42191</v>
      </c>
    </row>
    <row r="30" spans="2:3">
      <c r="B30" s="15" t="s">
        <v>347</v>
      </c>
      <c r="C30" s="274" t="s">
        <v>651</v>
      </c>
    </row>
    <row r="31" spans="2:3"/>
    <row r="32" spans="2:3"/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683B-AB3A-4876-B373-A82F0A856786}">
  <sheetPr codeName="Tabelle2">
    <tabColor theme="4"/>
    <pageSetUpPr fitToPage="1"/>
  </sheetPr>
  <dimension ref="A1:O50"/>
  <sheetViews>
    <sheetView showGridLines="0" zoomScale="80" zoomScaleNormal="80" workbookViewId="0">
      <selection activeCell="D23" sqref="D23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257</v>
      </c>
    </row>
    <row r="3" spans="2:6" ht="15" customHeight="1">
      <c r="B3" s="16"/>
    </row>
    <row r="4" spans="2:6" ht="15" customHeight="1">
      <c r="B4" s="16"/>
      <c r="C4" s="48" t="s">
        <v>655</v>
      </c>
      <c r="D4" s="17">
        <v>42261</v>
      </c>
      <c r="F4" s="8"/>
    </row>
    <row r="5" spans="2:6" ht="15" customHeight="1">
      <c r="B5" s="16"/>
    </row>
    <row r="6" spans="2:6" ht="15" customHeight="1">
      <c r="B6" s="16"/>
      <c r="C6" s="48" t="s">
        <v>654</v>
      </c>
      <c r="D6" s="17">
        <v>42278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70</v>
      </c>
      <c r="C9" s="3" t="s">
        <v>260</v>
      </c>
      <c r="D9" s="29" t="s">
        <v>677</v>
      </c>
    </row>
    <row r="10" spans="2:6" ht="15" customHeight="1">
      <c r="B10" s="16"/>
      <c r="C10" s="3"/>
      <c r="D10" s="18"/>
    </row>
    <row r="11" spans="2:6" ht="15" customHeight="1">
      <c r="B11" s="5" t="s">
        <v>71</v>
      </c>
      <c r="C11" s="2" t="s">
        <v>487</v>
      </c>
      <c r="D11" s="277" t="s">
        <v>672</v>
      </c>
    </row>
    <row r="12" spans="2:6" ht="15" customHeight="1">
      <c r="B12" s="16"/>
      <c r="C12" s="3"/>
      <c r="D12" s="18"/>
    </row>
    <row r="13" spans="2:6" ht="15" customHeight="1">
      <c r="B13" s="5" t="s">
        <v>72</v>
      </c>
      <c r="C13" s="3" t="s">
        <v>261</v>
      </c>
      <c r="D13" s="29" t="s">
        <v>673</v>
      </c>
    </row>
    <row r="14" spans="2:6" ht="15" customHeight="1">
      <c r="B14" s="16"/>
      <c r="C14" s="3"/>
      <c r="D14" s="19"/>
    </row>
    <row r="15" spans="2:6" ht="15" customHeight="1">
      <c r="B15" s="5" t="s">
        <v>73</v>
      </c>
      <c r="C15" s="3" t="s">
        <v>262</v>
      </c>
      <c r="D15" s="30">
        <v>76437</v>
      </c>
    </row>
    <row r="16" spans="2:6" ht="15" customHeight="1">
      <c r="B16" s="16"/>
      <c r="C16" s="3"/>
      <c r="D16" s="19"/>
    </row>
    <row r="17" spans="2:15" ht="15" customHeight="1">
      <c r="B17" s="5" t="s">
        <v>74</v>
      </c>
      <c r="C17" s="3" t="s">
        <v>263</v>
      </c>
      <c r="D17" s="29" t="s">
        <v>674</v>
      </c>
    </row>
    <row r="18" spans="2:15" ht="15" customHeight="1">
      <c r="B18" s="16"/>
      <c r="C18" s="3"/>
      <c r="D18" s="19"/>
    </row>
    <row r="19" spans="2:15" ht="15" customHeight="1">
      <c r="B19" s="5" t="s">
        <v>75</v>
      </c>
      <c r="C19" s="3" t="s">
        <v>264</v>
      </c>
      <c r="D19" s="29" t="s">
        <v>675</v>
      </c>
    </row>
    <row r="20" spans="2:15" ht="15" customHeight="1">
      <c r="B20" s="16"/>
      <c r="C20" s="3"/>
      <c r="D20" s="19"/>
    </row>
    <row r="21" spans="2:15" ht="15" customHeight="1">
      <c r="B21" s="5" t="s">
        <v>76</v>
      </c>
      <c r="C21" s="3" t="s">
        <v>265</v>
      </c>
      <c r="D21" s="31" t="s">
        <v>678</v>
      </c>
    </row>
    <row r="22" spans="2:15" ht="15" customHeight="1">
      <c r="B22" s="16"/>
      <c r="C22" s="3"/>
      <c r="D22" s="19"/>
    </row>
    <row r="23" spans="2:15" ht="15" customHeight="1">
      <c r="B23" s="5" t="s">
        <v>77</v>
      </c>
      <c r="C23" s="3" t="s">
        <v>266</v>
      </c>
      <c r="D23" s="29" t="s">
        <v>676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78</v>
      </c>
      <c r="C25" s="3" t="s">
        <v>488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79</v>
      </c>
      <c r="C27" t="s">
        <v>461</v>
      </c>
      <c r="D27" s="29" t="s">
        <v>503</v>
      </c>
      <c r="E27" s="27"/>
    </row>
    <row r="28" spans="2:15">
      <c r="C28" s="47" t="s">
        <v>503</v>
      </c>
      <c r="D28" s="33" t="str">
        <f>IF(D27&lt;&gt;C28,VLOOKUP(D27,$C$29:$D$48,2,FALSE),C28)</f>
        <v>Angaben gelten für alle Netzgebiete</v>
      </c>
      <c r="E28" s="26"/>
    </row>
    <row r="29" spans="2:15">
      <c r="C29" s="16" t="s">
        <v>395</v>
      </c>
      <c r="D29" s="32" t="s">
        <v>674</v>
      </c>
      <c r="E29" s="28"/>
    </row>
    <row r="30" spans="2:15">
      <c r="C30" s="16" t="s">
        <v>396</v>
      </c>
      <c r="D30" s="32"/>
      <c r="E30" s="28"/>
    </row>
    <row r="31" spans="2:15">
      <c r="C31" s="16" t="s">
        <v>421</v>
      </c>
      <c r="D31" s="32"/>
      <c r="E31" s="28"/>
    </row>
    <row r="32" spans="2:15">
      <c r="C32" s="16" t="s">
        <v>422</v>
      </c>
      <c r="D32" s="32"/>
      <c r="E32" s="28"/>
    </row>
    <row r="33" spans="3:5">
      <c r="C33" s="16" t="s">
        <v>423</v>
      </c>
      <c r="D33" s="32"/>
      <c r="E33" s="28"/>
    </row>
    <row r="34" spans="3:5">
      <c r="C34" s="16" t="s">
        <v>424</v>
      </c>
      <c r="D34" s="32"/>
      <c r="E34" s="28"/>
    </row>
    <row r="35" spans="3:5">
      <c r="C35" s="16" t="s">
        <v>425</v>
      </c>
      <c r="D35" s="32"/>
      <c r="E35" s="28"/>
    </row>
    <row r="36" spans="3:5">
      <c r="C36" s="16" t="s">
        <v>426</v>
      </c>
      <c r="D36" s="32"/>
      <c r="E36" s="28"/>
    </row>
    <row r="37" spans="3:5">
      <c r="C37" s="16" t="s">
        <v>427</v>
      </c>
      <c r="D37" s="32"/>
      <c r="E37" s="28"/>
    </row>
    <row r="38" spans="3:5">
      <c r="C38" s="16" t="s">
        <v>433</v>
      </c>
      <c r="D38" s="32"/>
      <c r="E38" s="28"/>
    </row>
    <row r="39" spans="3:5">
      <c r="C39" s="16" t="s">
        <v>434</v>
      </c>
      <c r="D39" s="32"/>
      <c r="E39" s="28"/>
    </row>
    <row r="40" spans="3:5">
      <c r="C40" s="16" t="s">
        <v>435</v>
      </c>
      <c r="D40" s="32"/>
      <c r="E40" s="28"/>
    </row>
    <row r="41" spans="3:5">
      <c r="C41" s="16" t="s">
        <v>436</v>
      </c>
      <c r="D41" s="32"/>
      <c r="E41" s="28"/>
    </row>
    <row r="42" spans="3:5">
      <c r="C42" s="16" t="s">
        <v>437</v>
      </c>
      <c r="D42" s="32"/>
      <c r="E42" s="28"/>
    </row>
    <row r="43" spans="3:5">
      <c r="C43" s="16" t="s">
        <v>438</v>
      </c>
      <c r="D43" s="32"/>
      <c r="E43" s="28"/>
    </row>
    <row r="44" spans="3:5">
      <c r="C44" s="16" t="s">
        <v>439</v>
      </c>
      <c r="D44" s="32"/>
      <c r="E44" s="28"/>
    </row>
    <row r="45" spans="3:5">
      <c r="C45" s="16" t="s">
        <v>440</v>
      </c>
      <c r="D45" s="32"/>
      <c r="E45" s="28"/>
    </row>
    <row r="46" spans="3:5">
      <c r="C46" s="16" t="s">
        <v>441</v>
      </c>
      <c r="D46" s="32"/>
      <c r="E46" s="28"/>
    </row>
    <row r="47" spans="3:5">
      <c r="C47" s="16" t="s">
        <v>442</v>
      </c>
      <c r="D47" s="32"/>
      <c r="E47" s="28"/>
    </row>
    <row r="48" spans="3:5">
      <c r="C48" s="16" t="s">
        <v>443</v>
      </c>
      <c r="D48" s="32"/>
      <c r="E48" s="28"/>
    </row>
    <row r="49"/>
    <row r="50"/>
  </sheetData>
  <sheetProtection sheet="1" objects="1" scenarios="1"/>
  <conditionalFormatting sqref="D29:D48">
    <cfRule type="expression" dxfId="45" priority="2">
      <formula>IF(CELL("Zeile",D29)&lt;$D$25+CELL("Zeile",$D$29),1,0)</formula>
    </cfRule>
  </conditionalFormatting>
  <conditionalFormatting sqref="D30:D48">
    <cfRule type="expression" dxfId="44" priority="1">
      <formula>IF(CELL(D30)&lt;$D$27+27,1,0)</formula>
    </cfRule>
  </conditionalFormatting>
  <dataValidations count="2">
    <dataValidation type="whole" allowBlank="1" showInputMessage="1" showErrorMessage="1" sqref="D25" xr:uid="{D06ED6C4-93E0-4ADB-B42F-62B82726977D}">
      <formula1>1</formula1>
      <formula2>20</formula2>
    </dataValidation>
    <dataValidation type="list" allowBlank="1" showInputMessage="1" showErrorMessage="1" sqref="D27" xr:uid="{948EECA5-4E36-44EF-BBF7-A2A68143EAF0}">
      <formula1>$C$28:$C$48</formula1>
    </dataValidation>
  </dataValidations>
  <hyperlinks>
    <hyperlink ref="D21" r:id="rId1" display="max.mustermann@muster.de" xr:uid="{46ED24EA-B24F-4C6E-A1C2-84A902411CD6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2E24-0E82-4987-A451-6D7F7C80C0FA}">
  <sheetPr codeName="Tabelle5">
    <tabColor rgb="FFFFC000"/>
    <pageSetUpPr fitToPage="1"/>
  </sheetPr>
  <dimension ref="A1:AM62"/>
  <sheetViews>
    <sheetView showGridLines="0" zoomScale="80" zoomScaleNormal="80" workbookViewId="0">
      <selection activeCell="D15" sqref="D15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268</v>
      </c>
    </row>
    <row r="3" spans="2:15" ht="15"/>
    <row r="4" spans="2:15" ht="15"/>
    <row r="5" spans="2:15" ht="15" customHeight="1">
      <c r="B5" s="16"/>
      <c r="C5" s="40" t="s">
        <v>447</v>
      </c>
      <c r="D5" s="42" t="s">
        <v>677</v>
      </c>
      <c r="H5" s="49"/>
      <c r="I5" s="49"/>
      <c r="J5" s="49"/>
      <c r="K5" s="49"/>
    </row>
    <row r="6" spans="2:15" ht="15" customHeight="1">
      <c r="B6" s="16"/>
      <c r="C6" s="44" t="s">
        <v>446</v>
      </c>
      <c r="D6" s="42" t="s">
        <v>503</v>
      </c>
      <c r="H6" s="49"/>
      <c r="I6" s="49"/>
      <c r="J6" s="49"/>
      <c r="K6" s="49"/>
    </row>
    <row r="7" spans="2:15" ht="15" customHeight="1">
      <c r="B7" s="16"/>
      <c r="C7" s="40" t="s">
        <v>489</v>
      </c>
      <c r="D7" s="275">
        <v>9870113200008</v>
      </c>
      <c r="H7" s="49"/>
      <c r="I7" s="49"/>
      <c r="J7" s="49"/>
      <c r="K7" s="49"/>
    </row>
    <row r="8" spans="2:15" ht="15" customHeight="1">
      <c r="B8" s="16"/>
      <c r="C8" s="40" t="s">
        <v>132</v>
      </c>
      <c r="D8" s="35">
        <v>42278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17"/>
      <c r="H9" s="218"/>
      <c r="I9" s="218"/>
      <c r="J9" s="218"/>
      <c r="K9" s="218"/>
      <c r="L9" s="217"/>
      <c r="M9" s="217"/>
      <c r="N9" s="217"/>
      <c r="O9" s="217"/>
    </row>
    <row r="10" spans="2:15" ht="15" customHeight="1"/>
    <row r="11" spans="2:15" ht="15" customHeight="1">
      <c r="B11" s="5" t="s">
        <v>80</v>
      </c>
      <c r="C11" s="3" t="s">
        <v>267</v>
      </c>
      <c r="D11" s="21" t="s">
        <v>255</v>
      </c>
      <c r="H11" s="223" t="s">
        <v>255</v>
      </c>
      <c r="I11" s="223" t="s">
        <v>258</v>
      </c>
      <c r="J11" s="223" t="s">
        <v>259</v>
      </c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81</v>
      </c>
      <c r="C13" s="3" t="s">
        <v>616</v>
      </c>
      <c r="D13" s="21" t="s">
        <v>617</v>
      </c>
      <c r="H13" s="223" t="s">
        <v>617</v>
      </c>
      <c r="I13" s="223" t="s">
        <v>618</v>
      </c>
      <c r="J13" s="49"/>
      <c r="K13" s="49"/>
    </row>
    <row r="14" spans="2:15" ht="15" customHeight="1">
      <c r="B14" s="16"/>
      <c r="C14" s="3"/>
      <c r="D14" s="19"/>
      <c r="H14" s="49"/>
      <c r="I14" s="49"/>
      <c r="J14" s="49"/>
      <c r="K14" s="49"/>
    </row>
    <row r="15" spans="2:15" ht="15" customHeight="1">
      <c r="B15" s="5" t="s">
        <v>82</v>
      </c>
      <c r="C15" s="3" t="s">
        <v>432</v>
      </c>
      <c r="D15" s="29" t="s">
        <v>658</v>
      </c>
      <c r="H15" s="49"/>
      <c r="I15" s="49"/>
      <c r="J15" s="49"/>
      <c r="K15" s="49"/>
    </row>
    <row r="16" spans="2:15" ht="15" customHeight="1">
      <c r="B16" s="5"/>
      <c r="C16" s="3" t="s">
        <v>431</v>
      </c>
      <c r="D16" s="29" t="s">
        <v>430</v>
      </c>
      <c r="H16" s="219"/>
      <c r="I16" s="219"/>
      <c r="J16" s="219"/>
      <c r="K16" s="219"/>
      <c r="L16" s="220"/>
    </row>
    <row r="17" spans="2:16" ht="15" customHeight="1">
      <c r="B17" s="16"/>
      <c r="C17" s="3"/>
      <c r="D17" s="19"/>
      <c r="H17" s="219"/>
      <c r="I17" s="219"/>
      <c r="J17" s="219"/>
      <c r="K17" s="219"/>
      <c r="L17" s="220"/>
    </row>
    <row r="18" spans="2:16" ht="15" customHeight="1">
      <c r="B18" s="5" t="s">
        <v>83</v>
      </c>
      <c r="C18" s="20" t="s">
        <v>368</v>
      </c>
      <c r="D18" s="34" t="s">
        <v>256</v>
      </c>
      <c r="H18" s="221" t="s">
        <v>256</v>
      </c>
      <c r="I18" s="221" t="s">
        <v>134</v>
      </c>
      <c r="J18" s="219"/>
      <c r="K18" s="219"/>
      <c r="L18" s="220"/>
    </row>
    <row r="19" spans="2:16" ht="15" customHeight="1">
      <c r="B19" s="16"/>
      <c r="C19" t="str">
        <f>HLOOKUP($D$18,$H$18:$I$20,2,0)</f>
        <v>=&gt; zeitnah ermittelter Netzzustand fließt nicht in Allokation ein</v>
      </c>
      <c r="D19" s="11"/>
      <c r="H19" s="222" t="s">
        <v>576</v>
      </c>
      <c r="I19" s="222" t="s">
        <v>490</v>
      </c>
      <c r="J19" s="219"/>
      <c r="K19" s="219"/>
      <c r="L19" s="220"/>
    </row>
    <row r="20" spans="2:16" ht="15" customHeight="1">
      <c r="B20" s="16"/>
      <c r="C20" t="str">
        <f>HLOOKUP($D$18,$H$18:$I$20,3,0)</f>
        <v>=&gt; Zeitreihentyp SLPsyn</v>
      </c>
      <c r="D20" s="11"/>
      <c r="H20" s="222" t="s">
        <v>491</v>
      </c>
      <c r="I20" s="222" t="s">
        <v>492</v>
      </c>
      <c r="J20" s="219"/>
      <c r="K20" s="219"/>
      <c r="L20" s="220"/>
    </row>
    <row r="21" spans="2:16" ht="15" customHeight="1">
      <c r="B21" s="16"/>
      <c r="D21" s="11"/>
      <c r="H21" s="222"/>
      <c r="I21" s="222"/>
      <c r="J21" s="219"/>
      <c r="K21" s="219"/>
      <c r="L21" s="220"/>
    </row>
    <row r="22" spans="2:16" ht="15" customHeight="1">
      <c r="B22" s="5" t="s">
        <v>84</v>
      </c>
      <c r="C22" t="s">
        <v>614</v>
      </c>
      <c r="D22" s="34" t="s">
        <v>610</v>
      </c>
      <c r="H22" s="219" t="s">
        <v>610</v>
      </c>
      <c r="I22" s="219" t="s">
        <v>611</v>
      </c>
      <c r="J22" s="219"/>
      <c r="K22"/>
      <c r="L22" s="220"/>
    </row>
    <row r="23" spans="2:16" ht="15" customHeight="1">
      <c r="B23" s="5"/>
      <c r="C23" t="str">
        <f>HLOOKUP(D22,H22:I23,2,0)</f>
        <v>nach TU-München Verfahren</v>
      </c>
      <c r="D23" s="34" t="s">
        <v>619</v>
      </c>
      <c r="H23" s="219" t="s">
        <v>613</v>
      </c>
      <c r="I23" t="s">
        <v>609</v>
      </c>
      <c r="J23"/>
      <c r="K23"/>
      <c r="L23" s="220"/>
    </row>
    <row r="24" spans="2:16" ht="15" customHeight="1">
      <c r="B24" s="16"/>
      <c r="C24" s="2" t="s">
        <v>615</v>
      </c>
      <c r="D24" s="2" t="str">
        <f>IF(D22=$H$22,L24,IF(D23=$H$24,M24,N24))</f>
        <v>=&gt;  Q(D) = KW  x  h(T, SLP-Typ)  x  F(WT)</v>
      </c>
      <c r="H24" s="219" t="s">
        <v>612</v>
      </c>
      <c r="I24" s="219" t="s">
        <v>619</v>
      </c>
      <c r="J24"/>
      <c r="K24"/>
      <c r="L24" s="222" t="s">
        <v>620</v>
      </c>
      <c r="M24" s="222" t="s">
        <v>622</v>
      </c>
      <c r="N24" s="222" t="s">
        <v>621</v>
      </c>
      <c r="O24"/>
      <c r="P24" s="220"/>
    </row>
    <row r="25" spans="2:16" ht="15" customHeight="1">
      <c r="B25" s="16"/>
      <c r="C25" s="2"/>
      <c r="H25" s="219"/>
      <c r="I25" s="219"/>
      <c r="J25" s="219"/>
      <c r="K25" s="219"/>
      <c r="L25" s="220"/>
    </row>
    <row r="26" spans="2:16" ht="15" customHeight="1">
      <c r="B26" s="5" t="s">
        <v>370</v>
      </c>
      <c r="C26" s="4" t="s">
        <v>579</v>
      </c>
      <c r="D26" s="29" t="s">
        <v>135</v>
      </c>
      <c r="H26" s="221" t="s">
        <v>133</v>
      </c>
      <c r="I26" s="221" t="s">
        <v>135</v>
      </c>
      <c r="J26" s="219"/>
      <c r="K26" s="219"/>
      <c r="L26" s="220"/>
    </row>
    <row r="27" spans="2:16" ht="15" customHeight="1">
      <c r="B27" s="5"/>
      <c r="C27" s="4" t="s">
        <v>623</v>
      </c>
      <c r="D27" s="29" t="s">
        <v>624</v>
      </c>
      <c r="H27" s="245" t="s">
        <v>624</v>
      </c>
      <c r="I27" s="221" t="s">
        <v>625</v>
      </c>
      <c r="J27" s="221" t="s">
        <v>626</v>
      </c>
      <c r="K27" s="219"/>
      <c r="L27" s="220"/>
    </row>
    <row r="28" spans="2:16" ht="15" customHeight="1">
      <c r="B28" s="16"/>
      <c r="C28" t="str">
        <f>HLOOKUP(D27,H27:J28,2,0)</f>
        <v>=&gt; Q(Allokation)  =  Q(Synth.);    F(kor) = 1</v>
      </c>
      <c r="D28" s="246">
        <v>1</v>
      </c>
      <c r="H28" s="222" t="s">
        <v>627</v>
      </c>
      <c r="I28" s="222" t="s">
        <v>628</v>
      </c>
      <c r="J28" s="222" t="s">
        <v>629</v>
      </c>
      <c r="K28" s="219"/>
      <c r="L28" s="220"/>
    </row>
    <row r="29" spans="2:16" ht="15" customHeight="1">
      <c r="B29" s="16"/>
      <c r="C29" t="str">
        <f>HLOOKUP(D27,H27:J29,3,0)</f>
        <v xml:space="preserve"> </v>
      </c>
      <c r="D29" s="27"/>
      <c r="H29" s="222" t="s">
        <v>630</v>
      </c>
      <c r="I29" s="222" t="s">
        <v>631</v>
      </c>
      <c r="J29" s="222" t="s">
        <v>632</v>
      </c>
      <c r="K29" s="219"/>
      <c r="L29" s="220"/>
    </row>
    <row r="30" spans="2:16" ht="15" customHeight="1">
      <c r="B30" s="16"/>
      <c r="C30" s="2"/>
      <c r="H30" s="219"/>
      <c r="I30" s="219"/>
      <c r="J30" s="219"/>
      <c r="K30" s="219"/>
      <c r="L30" s="220"/>
    </row>
    <row r="31" spans="2:16" ht="15" customHeight="1">
      <c r="B31" s="5" t="s">
        <v>495</v>
      </c>
      <c r="C31" s="4" t="s">
        <v>578</v>
      </c>
      <c r="D31" s="29" t="s">
        <v>135</v>
      </c>
      <c r="H31" s="221" t="s">
        <v>133</v>
      </c>
      <c r="I31" s="221" t="s">
        <v>135</v>
      </c>
      <c r="J31" s="219"/>
      <c r="K31" s="219"/>
      <c r="L31" s="220"/>
    </row>
    <row r="32" spans="2:16" ht="15" customHeight="1">
      <c r="B32" s="16"/>
      <c r="C32" t="str">
        <f>HLOOKUP(D31,$H$31:$I$32,2,0)</f>
        <v>=&gt; Q(Allokation)  =  Q(D-2);  F(opt) = 1</v>
      </c>
      <c r="H32" s="222" t="s">
        <v>633</v>
      </c>
      <c r="I32" s="222" t="s">
        <v>634</v>
      </c>
      <c r="J32" s="219"/>
      <c r="K32" s="219"/>
      <c r="L32" s="220"/>
    </row>
    <row r="33" spans="2:22" ht="15" customHeight="1">
      <c r="B33" s="16"/>
      <c r="C33" t="str">
        <f>HLOOKUP(D31,$H$31:$I$33,3,0)</f>
        <v xml:space="preserve"> </v>
      </c>
      <c r="H33" s="222" t="s">
        <v>635</v>
      </c>
      <c r="I33" s="219" t="s">
        <v>630</v>
      </c>
      <c r="J33" s="219"/>
      <c r="K33" s="219"/>
      <c r="L33" s="220"/>
    </row>
    <row r="34" spans="2:22" ht="15" customHeight="1">
      <c r="B34" s="16"/>
      <c r="C34" s="2"/>
      <c r="H34" s="219"/>
      <c r="I34" s="219"/>
      <c r="J34" s="219"/>
      <c r="K34" s="219"/>
      <c r="L34" s="220"/>
    </row>
    <row r="35" spans="2:22" ht="15" customHeight="1">
      <c r="B35" s="5" t="s">
        <v>550</v>
      </c>
      <c r="C35" s="2" t="s">
        <v>497</v>
      </c>
      <c r="D35" s="29">
        <v>15</v>
      </c>
      <c r="H35" s="219"/>
      <c r="I35" s="219"/>
      <c r="J35" s="219"/>
      <c r="K35" s="219"/>
      <c r="L35" s="220"/>
    </row>
    <row r="36" spans="2:22" ht="15" customHeight="1">
      <c r="B36" s="16"/>
      <c r="C36" s="2"/>
      <c r="H36" s="219"/>
      <c r="I36" s="219"/>
      <c r="J36" s="219"/>
      <c r="K36" s="219"/>
      <c r="L36" s="220"/>
    </row>
    <row r="37" spans="2:22" ht="15" customHeight="1">
      <c r="B37" s="5" t="s">
        <v>551</v>
      </c>
      <c r="C37" s="3" t="s">
        <v>365</v>
      </c>
      <c r="D37" s="22">
        <v>1500000</v>
      </c>
      <c r="E37" t="s">
        <v>508</v>
      </c>
      <c r="I37" s="219"/>
      <c r="J37" s="219"/>
      <c r="K37" s="219"/>
      <c r="L37" s="219"/>
      <c r="M37" s="220"/>
    </row>
    <row r="38" spans="2:22" ht="15" customHeight="1">
      <c r="C38" t="s">
        <v>493</v>
      </c>
      <c r="H38" s="49"/>
      <c r="I38" s="49"/>
      <c r="J38" s="49"/>
      <c r="K38" s="49"/>
    </row>
    <row r="39" spans="2:22" ht="15" customHeight="1">
      <c r="C39" s="23"/>
      <c r="D39" s="19"/>
      <c r="H39" s="49"/>
      <c r="I39" s="49"/>
      <c r="J39" s="49"/>
      <c r="K39" s="49"/>
    </row>
    <row r="40" spans="2:22" ht="15" customHeight="1">
      <c r="B40" s="5" t="s">
        <v>552</v>
      </c>
      <c r="C40" s="3" t="s">
        <v>366</v>
      </c>
      <c r="D40" s="24">
        <v>500</v>
      </c>
      <c r="E40" t="s">
        <v>542</v>
      </c>
      <c r="H40" s="49"/>
      <c r="I40" s="49"/>
      <c r="J40" s="49"/>
      <c r="K40" s="49"/>
    </row>
    <row r="41" spans="2:22" ht="15" customHeight="1">
      <c r="C41" t="s">
        <v>494</v>
      </c>
    </row>
    <row r="42" spans="2:22" ht="15" customHeight="1">
      <c r="B42" s="5"/>
      <c r="C42" s="2"/>
    </row>
    <row r="43" spans="2:22" ht="15" customHeight="1">
      <c r="B43" s="5"/>
      <c r="C43" s="2" t="s">
        <v>541</v>
      </c>
    </row>
    <row r="44" spans="2:22" ht="18" customHeight="1">
      <c r="C44" s="2" t="s">
        <v>543</v>
      </c>
    </row>
    <row r="45" spans="2:22" ht="18" customHeight="1">
      <c r="C45" s="2"/>
    </row>
    <row r="46" spans="2:22" ht="15" customHeight="1">
      <c r="B46" s="16" t="s">
        <v>553</v>
      </c>
      <c r="C46" s="40" t="s">
        <v>577</v>
      </c>
      <c r="D46" s="29">
        <v>1</v>
      </c>
      <c r="H46" s="9">
        <v>1</v>
      </c>
      <c r="I46" s="9">
        <v>2</v>
      </c>
      <c r="J46" s="9">
        <v>3</v>
      </c>
      <c r="K46" s="9">
        <v>4</v>
      </c>
      <c r="L46" s="9">
        <v>5</v>
      </c>
      <c r="M46" s="9">
        <v>6</v>
      </c>
      <c r="N46" s="9">
        <v>7</v>
      </c>
      <c r="O46" s="9">
        <v>8</v>
      </c>
      <c r="P46" s="9">
        <v>9</v>
      </c>
      <c r="Q46" s="9">
        <v>10</v>
      </c>
      <c r="R46" s="9">
        <v>11</v>
      </c>
      <c r="S46" s="9">
        <v>12</v>
      </c>
      <c r="T46" s="9">
        <v>13</v>
      </c>
      <c r="U46" s="9">
        <v>14</v>
      </c>
      <c r="V46" s="9">
        <v>15</v>
      </c>
    </row>
    <row r="47" spans="2:22" ht="15" customHeight="1">
      <c r="B47" s="16"/>
      <c r="C47" s="2"/>
      <c r="H47" s="9">
        <f>IF(H46&lt;=$D$46,H46,"")</f>
        <v>1</v>
      </c>
      <c r="I47" s="9" t="str">
        <f t="shared" ref="I47:V47" si="0">IF(I46&lt;=$D$46,I46,"")</f>
        <v/>
      </c>
      <c r="J47" s="9" t="str">
        <f t="shared" si="0"/>
        <v/>
      </c>
      <c r="K47" s="9" t="str">
        <f t="shared" si="0"/>
        <v/>
      </c>
      <c r="L47" s="9" t="str">
        <f t="shared" si="0"/>
        <v/>
      </c>
      <c r="M47" s="9" t="str">
        <f t="shared" si="0"/>
        <v/>
      </c>
      <c r="N47" s="9" t="str">
        <f t="shared" si="0"/>
        <v/>
      </c>
      <c r="O47" s="9" t="str">
        <f t="shared" si="0"/>
        <v/>
      </c>
      <c r="P47" s="9" t="str">
        <f t="shared" si="0"/>
        <v/>
      </c>
      <c r="Q47" s="9" t="str">
        <f t="shared" si="0"/>
        <v/>
      </c>
      <c r="R47" s="9" t="str">
        <f t="shared" si="0"/>
        <v/>
      </c>
      <c r="S47" s="9" t="str">
        <f t="shared" si="0"/>
        <v/>
      </c>
      <c r="T47" s="9" t="str">
        <f t="shared" si="0"/>
        <v/>
      </c>
      <c r="U47" s="9" t="str">
        <f t="shared" si="0"/>
        <v/>
      </c>
      <c r="V47" s="9" t="str">
        <f t="shared" si="0"/>
        <v/>
      </c>
    </row>
    <row r="48" spans="2:22" ht="18" customHeight="1">
      <c r="C48" s="16" t="s">
        <v>587</v>
      </c>
      <c r="D48" s="32" t="s">
        <v>674</v>
      </c>
    </row>
    <row r="49" spans="3:4" ht="18" customHeight="1">
      <c r="C49" s="16" t="s">
        <v>588</v>
      </c>
      <c r="D49" s="32"/>
    </row>
    <row r="50" spans="3:4" ht="18" customHeight="1">
      <c r="C50" s="16" t="s">
        <v>589</v>
      </c>
      <c r="D50" s="32"/>
    </row>
    <row r="51" spans="3:4" ht="18" customHeight="1">
      <c r="C51" s="16" t="s">
        <v>590</v>
      </c>
      <c r="D51" s="32"/>
    </row>
    <row r="52" spans="3:4" ht="18" customHeight="1">
      <c r="C52" s="16" t="s">
        <v>591</v>
      </c>
      <c r="D52" s="32"/>
    </row>
    <row r="53" spans="3:4" ht="18" customHeight="1">
      <c r="C53" s="16" t="s">
        <v>592</v>
      </c>
      <c r="D53" s="32"/>
    </row>
    <row r="54" spans="3:4" ht="18" customHeight="1">
      <c r="C54" s="16" t="s">
        <v>593</v>
      </c>
      <c r="D54" s="32"/>
    </row>
    <row r="55" spans="3:4" ht="18" customHeight="1">
      <c r="C55" s="16" t="s">
        <v>594</v>
      </c>
      <c r="D55" s="32"/>
    </row>
    <row r="56" spans="3:4" ht="18" customHeight="1">
      <c r="C56" s="16" t="s">
        <v>595</v>
      </c>
      <c r="D56" s="32"/>
    </row>
    <row r="57" spans="3:4" ht="18" customHeight="1">
      <c r="C57" s="16" t="s">
        <v>596</v>
      </c>
      <c r="D57" s="32"/>
    </row>
    <row r="58" spans="3:4" ht="18" customHeight="1">
      <c r="C58" s="16" t="s">
        <v>597</v>
      </c>
      <c r="D58" s="32"/>
    </row>
    <row r="59" spans="3:4" ht="18" customHeight="1">
      <c r="C59" s="16" t="s">
        <v>598</v>
      </c>
      <c r="D59" s="32"/>
    </row>
    <row r="60" spans="3:4" ht="18" customHeight="1">
      <c r="C60" s="16" t="s">
        <v>599</v>
      </c>
      <c r="D60" s="32"/>
    </row>
    <row r="61" spans="3:4" ht="18" customHeight="1">
      <c r="C61" s="16" t="s">
        <v>600</v>
      </c>
      <c r="D61" s="32"/>
    </row>
    <row r="62" spans="3:4" ht="18" customHeight="1">
      <c r="C62" s="16" t="s">
        <v>601</v>
      </c>
      <c r="D62" s="32"/>
    </row>
  </sheetData>
  <conditionalFormatting sqref="D15">
    <cfRule type="expression" dxfId="43" priority="21">
      <formula>IF($D$11="Gaspool",1,0)</formula>
    </cfRule>
  </conditionalFormatting>
  <conditionalFormatting sqref="D16">
    <cfRule type="expression" dxfId="42" priority="18">
      <formula>IF($D$11="NCG",1,0)</formula>
    </cfRule>
  </conditionalFormatting>
  <conditionalFormatting sqref="D23">
    <cfRule type="expression" dxfId="41" priority="15">
      <formula>IF($D$22=$H$22,1,0)</formula>
    </cfRule>
  </conditionalFormatting>
  <conditionalFormatting sqref="D26:D28">
    <cfRule type="expression" dxfId="40" priority="5">
      <formula>IF($D$18="analytisch",1,0)</formula>
    </cfRule>
  </conditionalFormatting>
  <conditionalFormatting sqref="D27">
    <cfRule type="expression" dxfId="39" priority="3">
      <formula>IF($D$26="nein",1)</formula>
    </cfRule>
  </conditionalFormatting>
  <conditionalFormatting sqref="D28">
    <cfRule type="expression" dxfId="38" priority="2">
      <formula>IF(AND($D$27=$I$27,$D$26=$H$26),1,0)</formula>
    </cfRule>
  </conditionalFormatting>
  <conditionalFormatting sqref="D31">
    <cfRule type="expression" dxfId="37" priority="4">
      <formula>IF($D$18="synthetisch",1,0)</formula>
    </cfRule>
  </conditionalFormatting>
  <conditionalFormatting sqref="D48:D62">
    <cfRule type="expression" dxfId="36" priority="17">
      <formula>IF(CELL("Zeile",D48)&lt;$D$46+CELL("Zeile",$D$48),1,0)</formula>
    </cfRule>
  </conditionalFormatting>
  <conditionalFormatting sqref="D49:D62">
    <cfRule type="expression" dxfId="35" priority="16">
      <formula>IF(CELL(D49)&lt;$D$36+27,1,0)</formula>
    </cfRule>
  </conditionalFormatting>
  <dataValidations count="10">
    <dataValidation type="list" allowBlank="1" showInputMessage="1" showErrorMessage="1" sqref="D18" xr:uid="{4F642EE6-9BF0-4DCA-969A-DAF8E556F8DA}">
      <formula1>$H$18:$I$18</formula1>
    </dataValidation>
    <dataValidation type="whole" allowBlank="1" showInputMessage="1" showErrorMessage="1" sqref="D35" xr:uid="{07149292-E94F-4F8F-A74E-9963F9AD74C4}">
      <formula1>1</formula1>
      <formula2>200</formula2>
    </dataValidation>
    <dataValidation type="list" allowBlank="1" showInputMessage="1" showErrorMessage="1" sqref="D46" xr:uid="{85FFBB0F-6B36-4374-9088-6FF56CAEF2C9}">
      <formula1>$H$46:$V$46</formula1>
    </dataValidation>
    <dataValidation type="list" allowBlank="1" showInputMessage="1" showErrorMessage="1" sqref="D22" xr:uid="{70AB9F46-FC05-4700-965C-B59C0DFB2B4F}">
      <formula1>$H$22:$I$22</formula1>
    </dataValidation>
    <dataValidation type="list" allowBlank="1" showInputMessage="1" showErrorMessage="1" sqref="D23" xr:uid="{A6EB504F-A373-4FE2-A56C-2A74980DCDA5}">
      <formula1>$H$24:$I$24</formula1>
    </dataValidation>
    <dataValidation type="list" allowBlank="1" showInputMessage="1" showErrorMessage="1" sqref="D11" xr:uid="{A2C05864-FAF7-4B38-B6F5-162457339FCA}">
      <formula1>$H$11:$J$11</formula1>
    </dataValidation>
    <dataValidation type="list" allowBlank="1" showInputMessage="1" showErrorMessage="1" sqref="D13" xr:uid="{9BE2EFBF-4F45-49E3-BFC7-7A242A2D37B1}">
      <formula1>$H$13:$I$13</formula1>
    </dataValidation>
    <dataValidation type="list" allowBlank="1" showInputMessage="1" showErrorMessage="1" sqref="D27" xr:uid="{2939039B-7779-49CE-9EA7-573EA69B6DD9}">
      <formula1>$H$27:$J$27</formula1>
    </dataValidation>
    <dataValidation type="list" allowBlank="1" showInputMessage="1" showErrorMessage="1" sqref="D26" xr:uid="{29199110-4E6C-4902-93EA-DA8407AA9E34}">
      <formula1>$H$26:$I$26</formula1>
    </dataValidation>
    <dataValidation type="list" allowBlank="1" showInputMessage="1" showErrorMessage="1" sqref="D31" xr:uid="{E302578F-30D9-4CE3-8A71-DDF29622554C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C37B-8FE2-4C6D-ADD8-C03E6B9FD7C5}">
  <sheetPr codeName="Tabelle7">
    <tabColor rgb="FFFF0000"/>
    <pageSetUpPr fitToPage="1"/>
  </sheetPr>
  <dimension ref="A1:BD78"/>
  <sheetViews>
    <sheetView showGridLines="0" topLeftCell="A5" zoomScale="70" zoomScaleNormal="70" workbookViewId="0">
      <selection activeCell="E22" sqref="E22:E25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4" width="22.5703125" style="41" hidden="1"/>
  </cols>
  <sheetData>
    <row r="1" spans="2:56" ht="75" customHeight="1"/>
    <row r="2" spans="2:56" ht="23.25">
      <c r="B2" s="6" t="s">
        <v>545</v>
      </c>
    </row>
    <row r="3" spans="2:56" ht="15" customHeight="1">
      <c r="B3" s="6"/>
    </row>
    <row r="4" spans="2:56">
      <c r="C4" s="40" t="s">
        <v>447</v>
      </c>
      <c r="D4" s="41"/>
      <c r="E4" s="42" t="s">
        <v>677</v>
      </c>
      <c r="F4" s="42"/>
      <c r="G4" s="42"/>
    </row>
    <row r="5" spans="2:56">
      <c r="C5" s="40" t="s">
        <v>446</v>
      </c>
      <c r="D5" s="41"/>
      <c r="E5" s="42" t="s">
        <v>503</v>
      </c>
    </row>
    <row r="6" spans="2:56">
      <c r="C6" s="40" t="s">
        <v>489</v>
      </c>
      <c r="D6" s="41"/>
      <c r="E6" s="276" t="s">
        <v>672</v>
      </c>
      <c r="F6" s="276"/>
      <c r="G6" s="276"/>
    </row>
    <row r="7" spans="2:56">
      <c r="C7" s="40" t="s">
        <v>132</v>
      </c>
      <c r="D7" s="41"/>
      <c r="E7" s="35">
        <v>42278</v>
      </c>
    </row>
    <row r="8" spans="2:56">
      <c r="H8" s="68" t="s">
        <v>499</v>
      </c>
    </row>
    <row r="9" spans="2:56">
      <c r="C9" s="40" t="s">
        <v>524</v>
      </c>
      <c r="F9" s="128">
        <v>1</v>
      </c>
      <c r="H9" s="141" t="s">
        <v>602</v>
      </c>
    </row>
    <row r="10" spans="2:56">
      <c r="C10" s="40" t="s">
        <v>586</v>
      </c>
      <c r="F10" s="34">
        <v>1</v>
      </c>
      <c r="G10" s="41"/>
      <c r="H10" s="141" t="s">
        <v>603</v>
      </c>
    </row>
    <row r="11" spans="2:56">
      <c r="C11" s="40" t="s">
        <v>604</v>
      </c>
      <c r="F11" t="s">
        <v>674</v>
      </c>
      <c r="H11" s="68"/>
    </row>
    <row r="12" spans="2:56"/>
    <row r="13" spans="2:56" ht="18" customHeight="1">
      <c r="C13" s="286" t="s">
        <v>585</v>
      </c>
      <c r="D13" s="286"/>
      <c r="E13" s="286"/>
      <c r="F13" s="16" t="s">
        <v>549</v>
      </c>
      <c r="G13" t="s">
        <v>547</v>
      </c>
      <c r="H13" s="214" t="s">
        <v>564</v>
      </c>
      <c r="I13" s="41"/>
    </row>
    <row r="14" spans="2:56" ht="19.5" customHeight="1">
      <c r="C14" s="287" t="s">
        <v>450</v>
      </c>
      <c r="D14" s="287"/>
      <c r="E14" s="5" t="s">
        <v>451</v>
      </c>
      <c r="F14" s="215" t="s">
        <v>84</v>
      </c>
      <c r="G14" s="216" t="s">
        <v>573</v>
      </c>
      <c r="H14" s="36">
        <v>0</v>
      </c>
      <c r="I14" s="41"/>
      <c r="O14" s="278" t="s">
        <v>652</v>
      </c>
      <c r="R14" s="49" t="s">
        <v>565</v>
      </c>
      <c r="S14" s="49" t="s">
        <v>566</v>
      </c>
      <c r="T14" s="49" t="s">
        <v>567</v>
      </c>
      <c r="U14" s="49" t="s">
        <v>568</v>
      </c>
      <c r="V14" s="49" t="s">
        <v>548</v>
      </c>
      <c r="W14" s="49" t="s">
        <v>569</v>
      </c>
      <c r="X14" s="49" t="s">
        <v>570</v>
      </c>
      <c r="Y14" s="49" t="s">
        <v>571</v>
      </c>
      <c r="Z14" s="49" t="s">
        <v>572</v>
      </c>
      <c r="AA14" s="49" t="s">
        <v>573</v>
      </c>
      <c r="AB14" s="49" t="s">
        <v>574</v>
      </c>
      <c r="AC14" s="49" t="s">
        <v>575</v>
      </c>
    </row>
    <row r="15" spans="2:56" ht="19.5" customHeight="1">
      <c r="C15" s="287" t="s">
        <v>387</v>
      </c>
      <c r="D15" s="287"/>
      <c r="E15" s="5" t="s">
        <v>451</v>
      </c>
      <c r="F15" s="215" t="s">
        <v>70</v>
      </c>
      <c r="G15" s="216" t="s">
        <v>567</v>
      </c>
      <c r="H15" s="36">
        <v>0</v>
      </c>
      <c r="I15" s="41"/>
      <c r="O15" s="134" t="s">
        <v>656</v>
      </c>
      <c r="R15" s="213" t="s">
        <v>70</v>
      </c>
      <c r="S15" s="213" t="s">
        <v>71</v>
      </c>
      <c r="T15" s="213" t="s">
        <v>72</v>
      </c>
      <c r="U15" s="213" t="s">
        <v>73</v>
      </c>
      <c r="V15" s="213" t="s">
        <v>74</v>
      </c>
      <c r="W15" s="213" t="s">
        <v>75</v>
      </c>
      <c r="X15" s="213" t="s">
        <v>76</v>
      </c>
      <c r="Y15" s="213" t="s">
        <v>77</v>
      </c>
      <c r="Z15" s="213" t="s">
        <v>78</v>
      </c>
      <c r="AA15" s="213" t="s">
        <v>79</v>
      </c>
      <c r="AB15" s="213" t="s">
        <v>80</v>
      </c>
      <c r="AC15" s="213" t="s">
        <v>81</v>
      </c>
      <c r="AD15" s="213" t="s">
        <v>82</v>
      </c>
      <c r="AE15" s="213" t="s">
        <v>83</v>
      </c>
      <c r="AF15" s="213" t="s">
        <v>84</v>
      </c>
      <c r="AG15" s="213" t="s">
        <v>370</v>
      </c>
      <c r="AH15" s="213" t="s">
        <v>495</v>
      </c>
      <c r="AI15" s="213" t="s">
        <v>550</v>
      </c>
      <c r="AJ15" s="213" t="s">
        <v>551</v>
      </c>
      <c r="AK15" s="213" t="s">
        <v>552</v>
      </c>
      <c r="AL15" s="213" t="s">
        <v>553</v>
      </c>
      <c r="AM15" s="213" t="s">
        <v>554</v>
      </c>
      <c r="AN15" s="213" t="s">
        <v>555</v>
      </c>
      <c r="AO15" s="213" t="s">
        <v>556</v>
      </c>
      <c r="AP15" s="213" t="s">
        <v>557</v>
      </c>
      <c r="AQ15" s="213" t="s">
        <v>558</v>
      </c>
      <c r="AR15" s="213" t="s">
        <v>559</v>
      </c>
      <c r="AS15" s="213" t="s">
        <v>560</v>
      </c>
      <c r="AT15" s="213" t="s">
        <v>561</v>
      </c>
      <c r="AU15" s="213" t="s">
        <v>562</v>
      </c>
      <c r="AV15" s="213" t="s">
        <v>563</v>
      </c>
      <c r="AW15" s="213"/>
      <c r="AX15" s="213"/>
      <c r="AY15" s="213"/>
      <c r="AZ15" s="213"/>
      <c r="BA15" s="213"/>
      <c r="BB15" s="213"/>
      <c r="BC15" s="213"/>
      <c r="BD15" s="213"/>
    </row>
    <row r="16" spans="2:56" ht="19.5" customHeight="1">
      <c r="C16" s="142"/>
      <c r="D16" s="142"/>
      <c r="F16" s="41"/>
      <c r="R16" s="168"/>
      <c r="S16" s="168"/>
    </row>
    <row r="17" spans="2:20" ht="19.5" customHeight="1">
      <c r="B17" s="143" t="s">
        <v>519</v>
      </c>
      <c r="D17" s="142"/>
      <c r="R17" s="168"/>
      <c r="S17" s="168"/>
    </row>
    <row r="18" spans="2:20">
      <c r="C18" s="40" t="s">
        <v>525</v>
      </c>
      <c r="F18" s="34">
        <v>1</v>
      </c>
      <c r="I18" s="141"/>
    </row>
    <row r="19" spans="2:20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4" t="s">
        <v>520</v>
      </c>
      <c r="D20" s="145" t="s">
        <v>515</v>
      </c>
      <c r="E20" s="146">
        <v>1</v>
      </c>
      <c r="F20" s="146">
        <v>2</v>
      </c>
      <c r="G20" s="146">
        <v>3</v>
      </c>
      <c r="H20" s="146">
        <v>4</v>
      </c>
      <c r="I20" s="146">
        <v>5</v>
      </c>
      <c r="J20" s="146">
        <v>6</v>
      </c>
      <c r="K20" s="146">
        <v>7</v>
      </c>
      <c r="L20" s="146">
        <v>8</v>
      </c>
      <c r="M20" s="146">
        <v>9</v>
      </c>
      <c r="N20" s="146">
        <v>10</v>
      </c>
      <c r="O20" s="147" t="s">
        <v>143</v>
      </c>
    </row>
    <row r="21" spans="2:20">
      <c r="B21" s="16"/>
      <c r="C21" s="148" t="s">
        <v>527</v>
      </c>
      <c r="D21" s="127" t="s">
        <v>517</v>
      </c>
      <c r="E21" s="233">
        <v>1</v>
      </c>
      <c r="F21" s="233">
        <v>0.4</v>
      </c>
      <c r="G21" s="150">
        <f t="shared" ref="G21:N21" si="1">ROUND(G22/$D$22,4)</f>
        <v>0</v>
      </c>
      <c r="H21" s="150">
        <f t="shared" si="1"/>
        <v>0</v>
      </c>
      <c r="I21" s="150">
        <f t="shared" si="1"/>
        <v>0</v>
      </c>
      <c r="J21" s="150">
        <f t="shared" si="1"/>
        <v>0</v>
      </c>
      <c r="K21" s="150">
        <f t="shared" si="1"/>
        <v>0</v>
      </c>
      <c r="L21" s="150">
        <f t="shared" si="1"/>
        <v>0</v>
      </c>
      <c r="M21" s="150">
        <f t="shared" si="1"/>
        <v>0</v>
      </c>
      <c r="N21" s="150">
        <f t="shared" si="1"/>
        <v>0</v>
      </c>
      <c r="O21" s="149"/>
      <c r="Q21" s="169"/>
    </row>
    <row r="22" spans="2:20">
      <c r="B22" s="16"/>
      <c r="C22" s="148" t="s">
        <v>538</v>
      </c>
      <c r="D22" s="150">
        <f>SUMPRODUCT(E22:N22,E19:N19)</f>
        <v>1</v>
      </c>
      <c r="E22" s="234">
        <v>1</v>
      </c>
      <c r="F22" s="234">
        <v>1</v>
      </c>
      <c r="G22" s="235"/>
      <c r="H22" s="235"/>
      <c r="I22" s="235"/>
      <c r="J22" s="235"/>
      <c r="K22" s="235"/>
      <c r="L22" s="235"/>
      <c r="M22" s="235"/>
      <c r="N22" s="235"/>
      <c r="O22" s="149" t="s">
        <v>144</v>
      </c>
      <c r="Q22" s="169"/>
    </row>
    <row r="23" spans="2:20">
      <c r="B23" s="16"/>
      <c r="C23" s="148" t="s">
        <v>136</v>
      </c>
      <c r="D23" s="151"/>
      <c r="E23" s="130" t="s">
        <v>504</v>
      </c>
      <c r="F23" s="130" t="s">
        <v>656</v>
      </c>
      <c r="G23" s="130" t="s">
        <v>138</v>
      </c>
      <c r="H23" s="130" t="s">
        <v>138</v>
      </c>
      <c r="I23" s="130" t="s">
        <v>138</v>
      </c>
      <c r="J23" s="130" t="s">
        <v>138</v>
      </c>
      <c r="K23" s="130" t="s">
        <v>138</v>
      </c>
      <c r="L23" s="130" t="s">
        <v>138</v>
      </c>
      <c r="M23" s="130" t="s">
        <v>138</v>
      </c>
      <c r="N23" s="130" t="s">
        <v>138</v>
      </c>
      <c r="O23" s="149" t="s">
        <v>141</v>
      </c>
      <c r="Q23" s="169"/>
      <c r="R23" s="49" t="s">
        <v>138</v>
      </c>
      <c r="S23" s="49" t="s">
        <v>504</v>
      </c>
      <c r="T23" s="238" t="str">
        <f>O15</f>
        <v>Meteomedia</v>
      </c>
    </row>
    <row r="24" spans="2:20">
      <c r="B24" s="16"/>
      <c r="C24" s="148" t="s">
        <v>522</v>
      </c>
      <c r="D24" s="151"/>
      <c r="E24" s="130" t="s">
        <v>674</v>
      </c>
      <c r="F24" s="130" t="s">
        <v>657</v>
      </c>
      <c r="G24" s="130"/>
      <c r="H24" s="130"/>
      <c r="I24" s="130"/>
      <c r="J24" s="130"/>
      <c r="K24" s="130"/>
      <c r="L24" s="130"/>
      <c r="M24" s="130"/>
      <c r="N24" s="130"/>
      <c r="O24" s="149" t="s">
        <v>523</v>
      </c>
      <c r="Q24" s="169"/>
    </row>
    <row r="25" spans="2:20">
      <c r="B25" s="16"/>
      <c r="C25" s="148" t="s">
        <v>516</v>
      </c>
      <c r="D25" s="151"/>
      <c r="E25">
        <v>9806</v>
      </c>
      <c r="F25" s="130">
        <v>109240</v>
      </c>
      <c r="G25" s="130"/>
      <c r="H25" s="130"/>
      <c r="I25" s="130"/>
      <c r="J25" s="130"/>
      <c r="K25" s="130"/>
      <c r="L25" s="130"/>
      <c r="M25" s="130"/>
      <c r="N25" s="130"/>
      <c r="O25" s="149" t="s">
        <v>142</v>
      </c>
      <c r="Q25" s="169"/>
      <c r="R25" s="49" t="s">
        <v>137</v>
      </c>
    </row>
    <row r="26" spans="2:20">
      <c r="B26" s="16"/>
      <c r="C26" s="148" t="s">
        <v>140</v>
      </c>
      <c r="D26" s="151"/>
      <c r="E26" s="130" t="s">
        <v>505</v>
      </c>
      <c r="F26" s="130" t="s">
        <v>505</v>
      </c>
      <c r="G26" s="130"/>
      <c r="H26" s="130"/>
      <c r="I26" s="130"/>
      <c r="J26" s="130"/>
      <c r="K26" s="130"/>
      <c r="L26" s="130"/>
      <c r="M26" s="130"/>
      <c r="N26" s="130"/>
      <c r="O26" s="149" t="s">
        <v>141</v>
      </c>
      <c r="Q26" s="169"/>
      <c r="R26" s="49" t="s">
        <v>505</v>
      </c>
      <c r="S26" s="49" t="s">
        <v>506</v>
      </c>
    </row>
    <row r="27" spans="2:20">
      <c r="B27" s="16"/>
      <c r="C27" s="152"/>
      <c r="Q27" s="169"/>
    </row>
    <row r="28" spans="2:20">
      <c r="C28" s="40" t="s">
        <v>521</v>
      </c>
      <c r="F28" s="34">
        <v>4</v>
      </c>
      <c r="I28" s="141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69"/>
    </row>
    <row r="30" spans="2:20">
      <c r="B30" s="16"/>
      <c r="C30" s="144" t="s">
        <v>139</v>
      </c>
      <c r="D30" s="145" t="s">
        <v>254</v>
      </c>
      <c r="E30" s="153">
        <v>1</v>
      </c>
      <c r="F30" s="153">
        <v>2</v>
      </c>
      <c r="G30" s="153">
        <v>3</v>
      </c>
      <c r="H30" s="153">
        <v>4</v>
      </c>
      <c r="I30" s="153">
        <v>5</v>
      </c>
      <c r="J30" s="153">
        <v>6</v>
      </c>
      <c r="K30" s="153">
        <v>7</v>
      </c>
      <c r="L30" s="153">
        <v>8</v>
      </c>
      <c r="M30" s="153">
        <v>9</v>
      </c>
      <c r="N30" s="153">
        <v>10</v>
      </c>
      <c r="O30" s="147" t="s">
        <v>143</v>
      </c>
      <c r="Q30" s="169"/>
    </row>
    <row r="31" spans="2:20">
      <c r="B31" s="16"/>
      <c r="C31" s="148" t="s">
        <v>528</v>
      </c>
      <c r="D31" s="150" t="s">
        <v>253</v>
      </c>
      <c r="E31" s="231">
        <v>0.5333</v>
      </c>
      <c r="F31" s="231">
        <f>ROUND(F32/$D$32,4)</f>
        <v>0.26669999999999999</v>
      </c>
      <c r="G31" s="231">
        <f t="shared" ref="G31:N31" si="3">ROUND(G32/$D$32,4)</f>
        <v>0.1333</v>
      </c>
      <c r="H31" s="231">
        <f t="shared" si="3"/>
        <v>6.6699999999999995E-2</v>
      </c>
      <c r="I31" s="231">
        <f t="shared" si="3"/>
        <v>0</v>
      </c>
      <c r="J31" s="231">
        <f t="shared" si="3"/>
        <v>0</v>
      </c>
      <c r="K31" s="231">
        <f t="shared" si="3"/>
        <v>0</v>
      </c>
      <c r="L31" s="231">
        <f t="shared" si="3"/>
        <v>0</v>
      </c>
      <c r="M31" s="231">
        <f t="shared" si="3"/>
        <v>0</v>
      </c>
      <c r="N31" s="231">
        <f t="shared" si="3"/>
        <v>0</v>
      </c>
      <c r="O31" s="149"/>
      <c r="Q31" s="169"/>
    </row>
    <row r="32" spans="2:20">
      <c r="B32" s="16"/>
      <c r="C32" s="148" t="s">
        <v>534</v>
      </c>
      <c r="D32" s="233">
        <f>SUMPRODUCT(E32:N32,E29:N29)</f>
        <v>1.875</v>
      </c>
      <c r="E32" s="232">
        <v>1</v>
      </c>
      <c r="F32" s="232">
        <v>0.5</v>
      </c>
      <c r="G32" s="232">
        <v>0.25</v>
      </c>
      <c r="H32" s="232">
        <v>0.125</v>
      </c>
      <c r="I32" s="129"/>
      <c r="J32" s="129"/>
      <c r="K32" s="129"/>
      <c r="L32" s="129"/>
      <c r="M32" s="129"/>
      <c r="N32" s="129"/>
      <c r="O32" s="149" t="s">
        <v>144</v>
      </c>
      <c r="Q32" s="169"/>
    </row>
    <row r="33" spans="2:28">
      <c r="B33" s="16"/>
      <c r="C33" s="148" t="s">
        <v>361</v>
      </c>
      <c r="D33" s="127" t="s">
        <v>360</v>
      </c>
      <c r="E33" s="130" t="s">
        <v>3</v>
      </c>
      <c r="F33" s="130" t="s">
        <v>359</v>
      </c>
      <c r="G33" s="130" t="s">
        <v>350</v>
      </c>
      <c r="H33" s="130" t="s">
        <v>351</v>
      </c>
      <c r="I33" s="130"/>
      <c r="J33" s="130"/>
      <c r="K33" s="130"/>
      <c r="L33" s="130"/>
      <c r="M33" s="130"/>
      <c r="N33" s="130"/>
      <c r="O33" s="149" t="s">
        <v>141</v>
      </c>
      <c r="Q33" s="169"/>
      <c r="R33" s="49" t="s">
        <v>3</v>
      </c>
      <c r="S33" s="49" t="s">
        <v>359</v>
      </c>
      <c r="T33" s="49" t="s">
        <v>350</v>
      </c>
      <c r="U33" s="49" t="s">
        <v>351</v>
      </c>
      <c r="V33" s="49" t="s">
        <v>352</v>
      </c>
      <c r="W33" s="49" t="s">
        <v>353</v>
      </c>
      <c r="X33" s="49" t="s">
        <v>354</v>
      </c>
      <c r="Y33" s="49" t="s">
        <v>355</v>
      </c>
      <c r="Z33" s="49" t="s">
        <v>356</v>
      </c>
      <c r="AA33" s="49" t="s">
        <v>357</v>
      </c>
      <c r="AB33" s="49" t="s">
        <v>358</v>
      </c>
    </row>
    <row r="34" spans="2:28">
      <c r="B34" s="16"/>
      <c r="C34" s="148" t="s">
        <v>453</v>
      </c>
      <c r="D34" s="127" t="s">
        <v>452</v>
      </c>
      <c r="E34" s="130" t="s">
        <v>513</v>
      </c>
      <c r="F34" s="130" t="s">
        <v>513</v>
      </c>
      <c r="G34" s="130" t="s">
        <v>513</v>
      </c>
      <c r="H34" s="130" t="s">
        <v>513</v>
      </c>
      <c r="I34" s="135"/>
      <c r="J34" s="135"/>
      <c r="K34" s="135"/>
      <c r="L34" s="135"/>
      <c r="M34" s="135"/>
      <c r="N34" s="135"/>
      <c r="O34" s="149" t="s">
        <v>141</v>
      </c>
      <c r="Q34" s="169"/>
      <c r="R34" s="49" t="s">
        <v>513</v>
      </c>
      <c r="S34" s="49" t="s">
        <v>514</v>
      </c>
    </row>
    <row r="35" spans="2:28">
      <c r="B35" s="16"/>
      <c r="C35" s="148" t="s">
        <v>606</v>
      </c>
      <c r="D35" s="127" t="s">
        <v>607</v>
      </c>
      <c r="E35" s="130" t="s">
        <v>605</v>
      </c>
      <c r="F35" s="130" t="s">
        <v>605</v>
      </c>
      <c r="G35" s="130" t="s">
        <v>605</v>
      </c>
      <c r="H35" s="130" t="s">
        <v>605</v>
      </c>
      <c r="I35" s="130" t="s">
        <v>605</v>
      </c>
      <c r="J35" s="130" t="s">
        <v>605</v>
      </c>
      <c r="K35" s="130" t="s">
        <v>605</v>
      </c>
      <c r="L35" s="130" t="s">
        <v>605</v>
      </c>
      <c r="M35" s="130" t="s">
        <v>605</v>
      </c>
      <c r="N35" s="130" t="s">
        <v>605</v>
      </c>
      <c r="O35" s="149" t="s">
        <v>141</v>
      </c>
      <c r="Q35" s="169"/>
      <c r="R35" s="49" t="s">
        <v>605</v>
      </c>
      <c r="S35" s="49" t="s">
        <v>608</v>
      </c>
      <c r="T35" s="41"/>
    </row>
    <row r="36" spans="2:28">
      <c r="B36" s="16"/>
      <c r="C36" s="151" t="s">
        <v>445</v>
      </c>
      <c r="D36" s="98" t="s">
        <v>539</v>
      </c>
      <c r="E36" s="135" t="s">
        <v>454</v>
      </c>
      <c r="F36" s="135" t="s">
        <v>454</v>
      </c>
      <c r="G36" s="135" t="s">
        <v>455</v>
      </c>
      <c r="H36" s="135" t="s">
        <v>455</v>
      </c>
      <c r="I36" s="135"/>
      <c r="J36" s="135"/>
      <c r="K36" s="135"/>
      <c r="L36" s="135"/>
      <c r="M36" s="135"/>
      <c r="N36" s="135"/>
      <c r="O36" s="149" t="s">
        <v>141</v>
      </c>
      <c r="Q36" s="169"/>
      <c r="R36" s="49" t="s">
        <v>455</v>
      </c>
      <c r="S36" s="49" t="s">
        <v>454</v>
      </c>
    </row>
    <row r="37" spans="2:28" ht="15.75" thickBot="1"/>
    <row r="38" spans="2:28">
      <c r="C38" s="154" t="s">
        <v>269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6"/>
    </row>
    <row r="39" spans="2:28" ht="18">
      <c r="C39" s="157" t="s">
        <v>349</v>
      </c>
      <c r="D39" s="158"/>
      <c r="E39" s="158" t="s">
        <v>532</v>
      </c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>
      <c r="C40" s="157"/>
      <c r="D40" s="158"/>
      <c r="E40" s="158" t="s">
        <v>533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9"/>
    </row>
    <row r="41" spans="2:28">
      <c r="C41" s="157"/>
      <c r="D41" s="158"/>
      <c r="E41" s="158" t="s">
        <v>526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  <row r="42" spans="2:28">
      <c r="C42" s="160"/>
      <c r="D42" s="158"/>
      <c r="E42" s="158" t="s">
        <v>530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9"/>
    </row>
    <row r="43" spans="2:28">
      <c r="C43" s="160"/>
      <c r="D43" s="158"/>
      <c r="E43" s="158" t="s">
        <v>531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9"/>
    </row>
    <row r="44" spans="2:28">
      <c r="C44" s="160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9"/>
    </row>
    <row r="45" spans="2:28">
      <c r="C45" s="157" t="s">
        <v>536</v>
      </c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9"/>
    </row>
    <row r="46" spans="2:28">
      <c r="C46" s="160" t="s">
        <v>537</v>
      </c>
      <c r="D46" s="161" t="s">
        <v>535</v>
      </c>
      <c r="E46" s="236">
        <v>1</v>
      </c>
      <c r="F46" s="236">
        <v>0</v>
      </c>
      <c r="G46" s="236">
        <v>0</v>
      </c>
      <c r="H46" s="236">
        <v>0</v>
      </c>
      <c r="I46" s="236">
        <v>0</v>
      </c>
      <c r="J46" s="236" t="s">
        <v>362</v>
      </c>
      <c r="K46" s="158"/>
      <c r="L46" s="158"/>
      <c r="M46" s="158"/>
      <c r="N46" s="158"/>
      <c r="O46" s="159"/>
    </row>
    <row r="47" spans="2:28">
      <c r="C47" s="160" t="s">
        <v>348</v>
      </c>
      <c r="D47" s="161" t="s">
        <v>535</v>
      </c>
      <c r="E47" s="236">
        <v>1</v>
      </c>
      <c r="F47" s="236">
        <v>0.5</v>
      </c>
      <c r="G47" s="236">
        <v>0.25</v>
      </c>
      <c r="H47" s="236">
        <v>0.125</v>
      </c>
      <c r="I47" s="236">
        <v>0</v>
      </c>
      <c r="J47" s="236" t="s">
        <v>362</v>
      </c>
      <c r="K47" s="158"/>
      <c r="L47" s="158"/>
      <c r="M47" s="158"/>
      <c r="N47" s="158"/>
      <c r="O47" s="159"/>
    </row>
    <row r="48" spans="2:28" ht="15.75" thickBot="1">
      <c r="C48" s="162"/>
      <c r="D48" s="163"/>
      <c r="E48" s="164"/>
      <c r="F48" s="164"/>
      <c r="G48" s="164"/>
      <c r="H48" s="164"/>
      <c r="I48" s="164"/>
      <c r="J48" s="165"/>
      <c r="K48" s="166"/>
      <c r="L48" s="166"/>
      <c r="M48" s="166"/>
      <c r="N48" s="166"/>
      <c r="O48" s="167"/>
    </row>
    <row r="49" spans="2:15"/>
    <row r="50" spans="2:15" ht="18.75">
      <c r="B50" s="143" t="s">
        <v>580</v>
      </c>
    </row>
    <row r="51" spans="2:15">
      <c r="I51" s="1"/>
    </row>
    <row r="52" spans="2:15">
      <c r="C52" s="40" t="s">
        <v>544</v>
      </c>
      <c r="F52" s="131">
        <f>F18</f>
        <v>1</v>
      </c>
      <c r="I52" s="141"/>
    </row>
    <row r="53" spans="2:15" ht="15" customHeight="1">
      <c r="E53" s="27">
        <f>IF(E54&gt;$F$52,0,1)</f>
        <v>1</v>
      </c>
      <c r="F53" s="27">
        <f t="shared" ref="F53:N53" si="4">IF(F54&gt;$F$52,0,1)</f>
        <v>0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4" t="s">
        <v>520</v>
      </c>
      <c r="D54" s="145" t="s">
        <v>515</v>
      </c>
      <c r="E54" s="146">
        <v>1</v>
      </c>
      <c r="F54" s="146">
        <v>2</v>
      </c>
      <c r="G54" s="146">
        <v>3</v>
      </c>
      <c r="H54" s="146">
        <v>4</v>
      </c>
      <c r="I54" s="146">
        <v>5</v>
      </c>
      <c r="J54" s="146">
        <v>6</v>
      </c>
      <c r="K54" s="146">
        <v>7</v>
      </c>
      <c r="L54" s="146">
        <v>8</v>
      </c>
      <c r="M54" s="146">
        <v>9</v>
      </c>
      <c r="N54" s="146">
        <v>10</v>
      </c>
      <c r="O54" s="147" t="s">
        <v>143</v>
      </c>
    </row>
    <row r="55" spans="2:15">
      <c r="B55" s="16"/>
      <c r="C55" s="148" t="s">
        <v>527</v>
      </c>
      <c r="D55" s="127" t="s">
        <v>517</v>
      </c>
      <c r="E55" s="231">
        <v>1</v>
      </c>
      <c r="F55" s="231">
        <v>0.4</v>
      </c>
      <c r="G55" s="231">
        <f t="shared" ref="G55:N55" si="5">ROUND(G56/$D$56,4)</f>
        <v>0</v>
      </c>
      <c r="H55" s="231">
        <f t="shared" si="5"/>
        <v>0</v>
      </c>
      <c r="I55" s="231">
        <f t="shared" si="5"/>
        <v>0</v>
      </c>
      <c r="J55" s="231">
        <f t="shared" si="5"/>
        <v>0</v>
      </c>
      <c r="K55" s="231">
        <f t="shared" si="5"/>
        <v>0</v>
      </c>
      <c r="L55" s="231">
        <f t="shared" si="5"/>
        <v>0</v>
      </c>
      <c r="M55" s="231">
        <f t="shared" si="5"/>
        <v>0</v>
      </c>
      <c r="N55" s="231">
        <f t="shared" si="5"/>
        <v>0</v>
      </c>
      <c r="O55" s="149"/>
    </row>
    <row r="56" spans="2:15">
      <c r="B56" s="16"/>
      <c r="C56" s="148" t="s">
        <v>538</v>
      </c>
      <c r="D56" s="150">
        <f>SUMPRODUCT(E56:N56,E53:N53)</f>
        <v>1</v>
      </c>
      <c r="E56" s="232">
        <f>E22</f>
        <v>1</v>
      </c>
      <c r="F56" s="232">
        <f t="shared" ref="F56:N56" si="6">F22</f>
        <v>1</v>
      </c>
      <c r="G56" s="232">
        <f t="shared" si="6"/>
        <v>0</v>
      </c>
      <c r="H56" s="232">
        <f t="shared" si="6"/>
        <v>0</v>
      </c>
      <c r="I56" s="232">
        <f t="shared" si="6"/>
        <v>0</v>
      </c>
      <c r="J56" s="232">
        <f t="shared" si="6"/>
        <v>0</v>
      </c>
      <c r="K56" s="232">
        <f t="shared" si="6"/>
        <v>0</v>
      </c>
      <c r="L56" s="232">
        <f t="shared" si="6"/>
        <v>0</v>
      </c>
      <c r="M56" s="232">
        <f t="shared" si="6"/>
        <v>0</v>
      </c>
      <c r="N56" s="232">
        <f t="shared" si="6"/>
        <v>0</v>
      </c>
      <c r="O56" s="149" t="s">
        <v>144</v>
      </c>
    </row>
    <row r="57" spans="2:15">
      <c r="B57" s="16"/>
      <c r="C57" s="148" t="s">
        <v>136</v>
      </c>
      <c r="D57" s="151"/>
      <c r="E57" s="130" t="str">
        <f>E23</f>
        <v>MeteoGroup</v>
      </c>
      <c r="F57" s="130" t="str">
        <f t="shared" ref="F57:N57" si="7">F23</f>
        <v>Meteomedia</v>
      </c>
      <c r="G57" s="130" t="str">
        <f t="shared" si="7"/>
        <v>DWD</v>
      </c>
      <c r="H57" s="130" t="str">
        <f t="shared" si="7"/>
        <v>DWD</v>
      </c>
      <c r="I57" s="130" t="str">
        <f t="shared" si="7"/>
        <v>DWD</v>
      </c>
      <c r="J57" s="130" t="str">
        <f t="shared" si="7"/>
        <v>DWD</v>
      </c>
      <c r="K57" s="130" t="str">
        <f t="shared" si="7"/>
        <v>DWD</v>
      </c>
      <c r="L57" s="130" t="str">
        <f t="shared" si="7"/>
        <v>DWD</v>
      </c>
      <c r="M57" s="130" t="str">
        <f t="shared" si="7"/>
        <v>DWD</v>
      </c>
      <c r="N57" s="130" t="str">
        <f t="shared" si="7"/>
        <v>DWD</v>
      </c>
      <c r="O57" s="149" t="s">
        <v>141</v>
      </c>
    </row>
    <row r="58" spans="2:15">
      <c r="B58" s="16"/>
      <c r="C58" s="148" t="s">
        <v>522</v>
      </c>
      <c r="D58" s="151"/>
      <c r="E58" s="130" t="str">
        <f>E24</f>
        <v>Rastatt</v>
      </c>
      <c r="F58" s="130" t="str">
        <f t="shared" ref="F58:N58" si="8">F24</f>
        <v>Hohentwiel</v>
      </c>
      <c r="G58" s="130">
        <f t="shared" si="8"/>
        <v>0</v>
      </c>
      <c r="H58" s="130">
        <f t="shared" si="8"/>
        <v>0</v>
      </c>
      <c r="I58" s="130">
        <f t="shared" si="8"/>
        <v>0</v>
      </c>
      <c r="J58" s="130">
        <f t="shared" si="8"/>
        <v>0</v>
      </c>
      <c r="K58" s="130">
        <f t="shared" si="8"/>
        <v>0</v>
      </c>
      <c r="L58" s="130">
        <f t="shared" si="8"/>
        <v>0</v>
      </c>
      <c r="M58" s="130">
        <f t="shared" si="8"/>
        <v>0</v>
      </c>
      <c r="N58" s="130">
        <f t="shared" si="8"/>
        <v>0</v>
      </c>
      <c r="O58" s="149" t="s">
        <v>523</v>
      </c>
    </row>
    <row r="59" spans="2:15">
      <c r="B59" s="16"/>
      <c r="C59" s="148" t="s">
        <v>516</v>
      </c>
      <c r="D59" s="151"/>
      <c r="E59" s="130">
        <f>E25</f>
        <v>9806</v>
      </c>
      <c r="F59" s="130">
        <f t="shared" ref="F59:N59" si="9">F25</f>
        <v>109240</v>
      </c>
      <c r="G59" s="130">
        <f t="shared" si="9"/>
        <v>0</v>
      </c>
      <c r="H59" s="130">
        <f t="shared" si="9"/>
        <v>0</v>
      </c>
      <c r="I59" s="130">
        <f t="shared" si="9"/>
        <v>0</v>
      </c>
      <c r="J59" s="130">
        <f t="shared" si="9"/>
        <v>0</v>
      </c>
      <c r="K59" s="130">
        <f t="shared" si="9"/>
        <v>0</v>
      </c>
      <c r="L59" s="130">
        <f t="shared" si="9"/>
        <v>0</v>
      </c>
      <c r="M59" s="130">
        <f t="shared" si="9"/>
        <v>0</v>
      </c>
      <c r="N59" s="130">
        <f t="shared" si="9"/>
        <v>0</v>
      </c>
      <c r="O59" s="149" t="s">
        <v>142</v>
      </c>
    </row>
    <row r="60" spans="2:15">
      <c r="B60" s="16"/>
      <c r="C60" s="148" t="s">
        <v>140</v>
      </c>
      <c r="D60" s="151"/>
      <c r="E60" s="132" t="str">
        <f>E26</f>
        <v>Temp. (2m)</v>
      </c>
      <c r="F60" s="132" t="str">
        <f t="shared" ref="F60:N60" si="10">F26</f>
        <v>Temp. (2m)</v>
      </c>
      <c r="G60" s="132">
        <f t="shared" si="10"/>
        <v>0</v>
      </c>
      <c r="H60" s="132">
        <f t="shared" si="10"/>
        <v>0</v>
      </c>
      <c r="I60" s="132">
        <f t="shared" si="10"/>
        <v>0</v>
      </c>
      <c r="J60" s="132">
        <f t="shared" si="10"/>
        <v>0</v>
      </c>
      <c r="K60" s="132">
        <f t="shared" si="10"/>
        <v>0</v>
      </c>
      <c r="L60" s="132">
        <f t="shared" si="10"/>
        <v>0</v>
      </c>
      <c r="M60" s="132">
        <f t="shared" si="10"/>
        <v>0</v>
      </c>
      <c r="N60" s="132">
        <f t="shared" si="10"/>
        <v>0</v>
      </c>
      <c r="O60" s="149" t="s">
        <v>141</v>
      </c>
    </row>
    <row r="61" spans="2:15"/>
    <row r="62" spans="2:15">
      <c r="C62" s="40" t="s">
        <v>521</v>
      </c>
      <c r="F62" s="131">
        <v>4</v>
      </c>
    </row>
    <row r="63" spans="2:15" ht="15" customHeight="1">
      <c r="E63" s="27">
        <f>IF(E64&gt;$F$62,0,1)</f>
        <v>1</v>
      </c>
      <c r="F63" s="27">
        <f t="shared" ref="F63:N63" si="11">IF(F64&gt;$F$62,0,1)</f>
        <v>1</v>
      </c>
      <c r="G63" s="27">
        <f t="shared" si="11"/>
        <v>1</v>
      </c>
      <c r="H63" s="27">
        <f t="shared" si="11"/>
        <v>1</v>
      </c>
      <c r="I63" s="27">
        <f t="shared" si="11"/>
        <v>0</v>
      </c>
      <c r="J63" s="27">
        <f t="shared" si="11"/>
        <v>0</v>
      </c>
      <c r="K63" s="27">
        <f t="shared" si="11"/>
        <v>0</v>
      </c>
      <c r="L63" s="27">
        <f t="shared" si="11"/>
        <v>0</v>
      </c>
      <c r="M63" s="27">
        <f t="shared" si="11"/>
        <v>0</v>
      </c>
      <c r="N63" s="27">
        <f t="shared" si="11"/>
        <v>0</v>
      </c>
    </row>
    <row r="64" spans="2:15" ht="18" customHeight="1">
      <c r="C64" s="144" t="s">
        <v>139</v>
      </c>
      <c r="D64" s="145" t="s">
        <v>254</v>
      </c>
      <c r="E64" s="153">
        <v>1</v>
      </c>
      <c r="F64" s="153">
        <v>2</v>
      </c>
      <c r="G64" s="153">
        <v>3</v>
      </c>
      <c r="H64" s="153">
        <v>4</v>
      </c>
      <c r="I64" s="153">
        <v>5</v>
      </c>
      <c r="J64" s="153">
        <v>6</v>
      </c>
      <c r="K64" s="153">
        <v>7</v>
      </c>
      <c r="L64" s="153">
        <v>8</v>
      </c>
      <c r="M64" s="153">
        <v>9</v>
      </c>
      <c r="N64" s="153">
        <v>10</v>
      </c>
      <c r="O64" s="147" t="s">
        <v>143</v>
      </c>
    </row>
    <row r="65" spans="2:15">
      <c r="B65" s="16"/>
      <c r="C65" s="148" t="s">
        <v>528</v>
      </c>
      <c r="D65" s="150" t="s">
        <v>253</v>
      </c>
      <c r="E65" s="231">
        <f>1-SUMPRODUCT(F63:N63,F65:N65)</f>
        <v>0.5333</v>
      </c>
      <c r="F65" s="231">
        <f>ROUND(F66/$D$66,4)</f>
        <v>0.26669999999999999</v>
      </c>
      <c r="G65" s="231">
        <f t="shared" ref="G65:N65" si="12">ROUND(G66/$D$66,4)</f>
        <v>0.1333</v>
      </c>
      <c r="H65" s="231">
        <f t="shared" si="12"/>
        <v>6.6699999999999995E-2</v>
      </c>
      <c r="I65" s="231">
        <f t="shared" si="12"/>
        <v>0</v>
      </c>
      <c r="J65" s="231">
        <f t="shared" si="12"/>
        <v>0</v>
      </c>
      <c r="K65" s="231">
        <f t="shared" si="12"/>
        <v>0</v>
      </c>
      <c r="L65" s="231">
        <f t="shared" si="12"/>
        <v>0</v>
      </c>
      <c r="M65" s="231">
        <f t="shared" si="12"/>
        <v>0</v>
      </c>
      <c r="N65" s="231">
        <f t="shared" si="12"/>
        <v>0</v>
      </c>
      <c r="O65" s="149"/>
    </row>
    <row r="66" spans="2:15">
      <c r="B66" s="16"/>
      <c r="C66" s="148" t="s">
        <v>534</v>
      </c>
      <c r="D66" s="150">
        <f>SUMPRODUCT(E66:N66,E63:N63)</f>
        <v>1.875</v>
      </c>
      <c r="E66" s="237">
        <f>E32</f>
        <v>1</v>
      </c>
      <c r="F66" s="237">
        <f t="shared" ref="F66:N66" si="13">F32</f>
        <v>0.5</v>
      </c>
      <c r="G66" s="237">
        <f t="shared" si="13"/>
        <v>0.25</v>
      </c>
      <c r="H66" s="237">
        <f t="shared" si="13"/>
        <v>0.125</v>
      </c>
      <c r="I66" s="237">
        <f t="shared" si="13"/>
        <v>0</v>
      </c>
      <c r="J66" s="237">
        <f t="shared" si="13"/>
        <v>0</v>
      </c>
      <c r="K66" s="237">
        <f t="shared" si="13"/>
        <v>0</v>
      </c>
      <c r="L66" s="237">
        <f t="shared" si="13"/>
        <v>0</v>
      </c>
      <c r="M66" s="237">
        <f t="shared" si="13"/>
        <v>0</v>
      </c>
      <c r="N66" s="237">
        <f t="shared" si="13"/>
        <v>0</v>
      </c>
      <c r="O66" s="149" t="s">
        <v>144</v>
      </c>
    </row>
    <row r="67" spans="2:15">
      <c r="B67" s="16"/>
      <c r="C67" s="148" t="s">
        <v>361</v>
      </c>
      <c r="D67" s="127" t="s">
        <v>360</v>
      </c>
      <c r="E67" s="130" t="str">
        <f>E33</f>
        <v>D</v>
      </c>
      <c r="F67" s="130" t="str">
        <f t="shared" ref="F67:N67" si="14">F33</f>
        <v>D-1</v>
      </c>
      <c r="G67" s="130" t="str">
        <f t="shared" si="14"/>
        <v>D-2</v>
      </c>
      <c r="H67" s="130" t="str">
        <f t="shared" si="14"/>
        <v>D-3</v>
      </c>
      <c r="I67" s="130">
        <f t="shared" si="14"/>
        <v>0</v>
      </c>
      <c r="J67" s="130">
        <f t="shared" si="14"/>
        <v>0</v>
      </c>
      <c r="K67" s="130">
        <f t="shared" si="14"/>
        <v>0</v>
      </c>
      <c r="L67" s="130">
        <f t="shared" si="14"/>
        <v>0</v>
      </c>
      <c r="M67" s="130">
        <f t="shared" si="14"/>
        <v>0</v>
      </c>
      <c r="N67" s="130">
        <f t="shared" si="14"/>
        <v>0</v>
      </c>
      <c r="O67" s="149" t="s">
        <v>141</v>
      </c>
    </row>
    <row r="68" spans="2:15">
      <c r="B68" s="16"/>
      <c r="C68" s="148" t="s">
        <v>453</v>
      </c>
      <c r="D68" s="127" t="s">
        <v>452</v>
      </c>
      <c r="E68" s="133" t="str">
        <f>E34</f>
        <v>Gastag</v>
      </c>
      <c r="F68" s="133" t="str">
        <f t="shared" ref="F68:N68" si="15">F34</f>
        <v>Gastag</v>
      </c>
      <c r="G68" s="133" t="str">
        <f t="shared" si="15"/>
        <v>Gastag</v>
      </c>
      <c r="H68" s="133" t="str">
        <f t="shared" si="15"/>
        <v>Gastag</v>
      </c>
      <c r="I68" s="135">
        <f t="shared" si="15"/>
        <v>0</v>
      </c>
      <c r="J68" s="135">
        <f t="shared" si="15"/>
        <v>0</v>
      </c>
      <c r="K68" s="135">
        <f t="shared" si="15"/>
        <v>0</v>
      </c>
      <c r="L68" s="135">
        <f t="shared" si="15"/>
        <v>0</v>
      </c>
      <c r="M68" s="135">
        <f t="shared" si="15"/>
        <v>0</v>
      </c>
      <c r="N68" s="135">
        <f t="shared" si="15"/>
        <v>0</v>
      </c>
      <c r="O68" s="149" t="s">
        <v>141</v>
      </c>
    </row>
    <row r="69" spans="2:15">
      <c r="B69" s="16"/>
      <c r="C69" s="148" t="s">
        <v>606</v>
      </c>
      <c r="D69" s="127" t="s">
        <v>607</v>
      </c>
      <c r="E69" s="133" t="str">
        <f>E35</f>
        <v>CET/CEST</v>
      </c>
      <c r="F69" s="133" t="str">
        <f t="shared" ref="F69:N69" si="16">F35</f>
        <v>CET/CEST</v>
      </c>
      <c r="G69" s="133" t="str">
        <f t="shared" si="16"/>
        <v>CET/CEST</v>
      </c>
      <c r="H69" s="133" t="str">
        <f t="shared" si="16"/>
        <v>CET/CEST</v>
      </c>
      <c r="I69" s="135" t="str">
        <f t="shared" si="16"/>
        <v>CET/CEST</v>
      </c>
      <c r="J69" s="135" t="str">
        <f t="shared" si="16"/>
        <v>CET/CEST</v>
      </c>
      <c r="K69" s="135" t="str">
        <f t="shared" si="16"/>
        <v>CET/CEST</v>
      </c>
      <c r="L69" s="135" t="str">
        <f t="shared" si="16"/>
        <v>CET/CEST</v>
      </c>
      <c r="M69" s="135" t="str">
        <f t="shared" si="16"/>
        <v>CET/CEST</v>
      </c>
      <c r="N69" s="135" t="str">
        <f t="shared" si="16"/>
        <v>CET/CEST</v>
      </c>
      <c r="O69" s="149" t="s">
        <v>141</v>
      </c>
    </row>
    <row r="70" spans="2:15">
      <c r="B70" s="16"/>
      <c r="C70" s="151" t="s">
        <v>445</v>
      </c>
      <c r="D70" s="98" t="s">
        <v>539</v>
      </c>
      <c r="E70" s="136" t="s">
        <v>454</v>
      </c>
      <c r="F70" s="136" t="s">
        <v>455</v>
      </c>
      <c r="G70" s="136" t="str">
        <f t="shared" ref="G70:N70" si="17">G36</f>
        <v>Temp.-IST</v>
      </c>
      <c r="H70" s="136" t="str">
        <f t="shared" si="17"/>
        <v>Temp.-IST</v>
      </c>
      <c r="I70" s="136">
        <f t="shared" si="17"/>
        <v>0</v>
      </c>
      <c r="J70" s="136">
        <f t="shared" si="17"/>
        <v>0</v>
      </c>
      <c r="K70" s="136">
        <f t="shared" si="17"/>
        <v>0</v>
      </c>
      <c r="L70" s="136">
        <f t="shared" si="17"/>
        <v>0</v>
      </c>
      <c r="M70" s="136">
        <f t="shared" si="17"/>
        <v>0</v>
      </c>
      <c r="N70" s="136">
        <f t="shared" si="17"/>
        <v>0</v>
      </c>
      <c r="O70" s="149" t="s">
        <v>141</v>
      </c>
    </row>
    <row r="71" spans="2:15"/>
    <row r="72" spans="2:15" ht="15.75" customHeight="1">
      <c r="C72" s="288" t="s">
        <v>581</v>
      </c>
      <c r="D72" s="288"/>
      <c r="E72" s="288"/>
      <c r="F72" s="288"/>
    </row>
    <row r="73" spans="2:15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34" priority="26">
      <formula>IF(E$20&lt;=$F$18,1,0)</formula>
    </cfRule>
  </conditionalFormatting>
  <conditionalFormatting sqref="E21:N26">
    <cfRule type="expression" dxfId="33" priority="11">
      <formula>IF(E$20&gt;$F$18,1,0)</formula>
    </cfRule>
  </conditionalFormatting>
  <conditionalFormatting sqref="E22:N25">
    <cfRule type="expression" dxfId="32" priority="28">
      <formula>IF(E$20&lt;=$F$18,1,0)</formula>
    </cfRule>
  </conditionalFormatting>
  <conditionalFormatting sqref="E26:N26">
    <cfRule type="expression" dxfId="31" priority="25">
      <formula>IF(E$20&lt;=$F$18,1,0)</formula>
    </cfRule>
  </conditionalFormatting>
  <conditionalFormatting sqref="E31:N36">
    <cfRule type="expression" dxfId="30" priority="7">
      <formula>IF(E$30&gt;$F$28,1,0)</formula>
    </cfRule>
  </conditionalFormatting>
  <conditionalFormatting sqref="E32:N36">
    <cfRule type="expression" dxfId="29" priority="27">
      <formula>IF(E$30&lt;=$F$28,1,0)</formula>
    </cfRule>
  </conditionalFormatting>
  <conditionalFormatting sqref="E55:N60">
    <cfRule type="expression" dxfId="28" priority="8">
      <formula>IF(E$54&gt;$F$52,1,0)</formula>
    </cfRule>
  </conditionalFormatting>
  <conditionalFormatting sqref="E56:N59">
    <cfRule type="expression" dxfId="27" priority="22">
      <formula>IF(E$54&lt;=$F$52,1,0)</formula>
    </cfRule>
  </conditionalFormatting>
  <conditionalFormatting sqref="E60:N60">
    <cfRule type="expression" dxfId="26" priority="21">
      <formula>IF(E$54&lt;=$F$52,1,0)</formula>
    </cfRule>
  </conditionalFormatting>
  <conditionalFormatting sqref="E65:N70">
    <cfRule type="expression" dxfId="25" priority="1">
      <formula>IF(E$64&gt;$F$62,1,0)</formula>
    </cfRule>
  </conditionalFormatting>
  <conditionalFormatting sqref="E66:N69">
    <cfRule type="expression" dxfId="24" priority="2">
      <formula>IF(E$64&lt;=$F$62,1,0)</formula>
    </cfRule>
  </conditionalFormatting>
  <conditionalFormatting sqref="E70:N70">
    <cfRule type="expression" dxfId="23" priority="6">
      <formula>IF(E$64&lt;=$F$62,1,0)</formula>
    </cfRule>
  </conditionalFormatting>
  <conditionalFormatting sqref="H8:H11">
    <cfRule type="expression" dxfId="22" priority="5">
      <formula>IF($F$9=1,1,0)</formula>
    </cfRule>
  </conditionalFormatting>
  <dataValidations count="13">
    <dataValidation type="whole" allowBlank="1" showInputMessage="1" showErrorMessage="1" sqref="F9" xr:uid="{C9ECBE4E-F955-4CD1-9165-B8752D3DDA0D}">
      <formula1>1</formula1>
      <formula2>20</formula2>
    </dataValidation>
    <dataValidation type="list" allowBlank="1" showInputMessage="1" showErrorMessage="1" sqref="E36:N36 E70:N70" xr:uid="{C565686B-1E9D-4F35-8006-FBE4731B71D1}">
      <formula1>$R$36:$S$36</formula1>
    </dataValidation>
    <dataValidation type="list" allowBlank="1" showInputMessage="1" showErrorMessage="1" sqref="E26:N26 E60:N60" xr:uid="{CA54A39B-956A-4966-92DD-A37152E36B9B}">
      <formula1>$R$26:$S$26</formula1>
    </dataValidation>
    <dataValidation type="list" allowBlank="1" showInputMessage="1" showErrorMessage="1" errorTitle="Prognosezeitraum" error="Werte zwischen 0 - 240h" sqref="E33:N33 E67:N67" xr:uid="{4565082C-6C5C-465E-A4C9-010CF8965EB5}">
      <formula1>$R$33:$AB$33</formula1>
    </dataValidation>
    <dataValidation type="list" allowBlank="1" showInputMessage="1" showErrorMessage="1" sqref="E34:N34 E68:N68" xr:uid="{7AD983C4-0294-4725-8683-097B53A49FD0}">
      <formula1>$R$34:$S$34</formula1>
    </dataValidation>
    <dataValidation type="list" allowBlank="1" showInputMessage="1" showErrorMessage="1" sqref="E23:N23 E57:N57" xr:uid="{68B61DD8-FB98-4DF9-B8CD-AD8F10211793}">
      <formula1>$R$23:$T$23</formula1>
    </dataValidation>
    <dataValidation type="list" allowBlank="1" showInputMessage="1" showErrorMessage="1" sqref="F52" xr:uid="{3B2F3DD0-F9AA-4AFD-B046-0B038626C12E}">
      <formula1>$E$54:$N$54</formula1>
    </dataValidation>
    <dataValidation type="list" allowBlank="1" showInputMessage="1" showErrorMessage="1" sqref="F18" xr:uid="{65B3ADBE-0E43-48A1-8CF7-C7B3D77D8BE5}">
      <formula1>$E$20:$N$20</formula1>
    </dataValidation>
    <dataValidation type="list" allowBlank="1" showInputMessage="1" showErrorMessage="1" sqref="F28" xr:uid="{C2EE6F6A-CE74-4F6E-9EBE-267A1F52E0B4}">
      <formula1>$E$30:$N$30</formula1>
    </dataValidation>
    <dataValidation type="list" allowBlank="1" showInputMessage="1" showErrorMessage="1" sqref="F62" xr:uid="{698CC9E6-35FA-4E33-9497-606C9ACACE11}">
      <formula1>$E$64:$N$64</formula1>
    </dataValidation>
    <dataValidation type="list" allowBlank="1" showInputMessage="1" showErrorMessage="1" sqref="F14:F15" xr:uid="{F4B15459-EB3B-4D11-AF0A-6C7B3EE48B4C}">
      <formula1>$R$15:$AV$15</formula1>
    </dataValidation>
    <dataValidation type="list" allowBlank="1" showInputMessage="1" showErrorMessage="1" sqref="G14:G15" xr:uid="{A5FDAA6B-0260-4780-8B00-8D13DE439295}">
      <formula1>$R$14:$AC$14</formula1>
    </dataValidation>
    <dataValidation type="list" allowBlank="1" showInputMessage="1" showErrorMessage="1" sqref="E35:N35 E69:N69" xr:uid="{DCB2C7DB-EC6E-4373-A57C-0B8D241D58A4}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F26:N26 E56:N60 I22:N22 F52 G24:N24 G70:N70 E33:N34 E69:N69 G25:N25 E32 I32:N3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B0E9-62F9-4EFF-8F8B-2458BA3AEA65}">
  <sheetPr>
    <tabColor rgb="FFFF0000"/>
    <pageSetUpPr fitToPage="1"/>
  </sheetPr>
  <dimension ref="A1:BD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4" width="22.5703125" style="41" hidden="1"/>
  </cols>
  <sheetData>
    <row r="1" spans="2:56" ht="75" customHeight="1"/>
    <row r="2" spans="2:56" ht="23.25">
      <c r="B2" s="6" t="s">
        <v>545</v>
      </c>
    </row>
    <row r="3" spans="2:56" ht="15" customHeight="1">
      <c r="B3" s="6"/>
    </row>
    <row r="4" spans="2:56">
      <c r="C4" s="40" t="s">
        <v>447</v>
      </c>
      <c r="D4" s="41"/>
      <c r="E4" s="42" t="str">
        <f>#N/A</f>
        <v>Stadtwerke Rastatt GmbH</v>
      </c>
    </row>
    <row r="5" spans="2:56">
      <c r="C5" s="40" t="s">
        <v>446</v>
      </c>
      <c r="D5" s="41"/>
      <c r="E5" s="42" t="str">
        <f>#N/A</f>
        <v>Angaben gelten für alle Netzgebiete</v>
      </c>
    </row>
    <row r="6" spans="2:56">
      <c r="C6" s="40" t="s">
        <v>489</v>
      </c>
      <c r="D6" s="41"/>
      <c r="E6" s="276" t="str">
        <f>#N/A</f>
        <v>9870048200008</v>
      </c>
    </row>
    <row r="7" spans="2:56">
      <c r="C7" s="40" t="s">
        <v>132</v>
      </c>
      <c r="D7" s="41"/>
      <c r="E7" s="35">
        <f>#N/A</f>
        <v>42278</v>
      </c>
    </row>
    <row r="8" spans="2:56">
      <c r="H8" s="68" t="s">
        <v>499</v>
      </c>
    </row>
    <row r="9" spans="2:56">
      <c r="C9" s="40" t="s">
        <v>524</v>
      </c>
      <c r="F9" s="128">
        <f>#N/A</f>
        <v>1</v>
      </c>
      <c r="H9" s="141" t="s">
        <v>602</v>
      </c>
    </row>
    <row r="10" spans="2:56">
      <c r="C10" s="40" t="s">
        <v>586</v>
      </c>
      <c r="F10" s="34">
        <v>2</v>
      </c>
      <c r="G10" s="41"/>
      <c r="H10" s="141" t="s">
        <v>603</v>
      </c>
    </row>
    <row r="11" spans="2:56">
      <c r="C11" s="40" t="s">
        <v>604</v>
      </c>
      <c r="F11">
        <f>#N/A</f>
        <v>0</v>
      </c>
      <c r="H11" s="68"/>
    </row>
    <row r="12" spans="2:56"/>
    <row r="13" spans="2:56" ht="18" customHeight="1">
      <c r="C13" s="286" t="s">
        <v>585</v>
      </c>
      <c r="D13" s="286"/>
      <c r="E13" s="286"/>
      <c r="F13" s="16" t="s">
        <v>549</v>
      </c>
      <c r="G13" t="s">
        <v>547</v>
      </c>
      <c r="H13" s="214" t="s">
        <v>564</v>
      </c>
      <c r="I13" s="41"/>
    </row>
    <row r="14" spans="2:56" ht="19.5" customHeight="1">
      <c r="C14" s="287" t="s">
        <v>450</v>
      </c>
      <c r="D14" s="287"/>
      <c r="E14" s="5" t="s">
        <v>451</v>
      </c>
      <c r="F14" s="215" t="s">
        <v>84</v>
      </c>
      <c r="G14" s="216" t="s">
        <v>573</v>
      </c>
      <c r="H14" s="36">
        <v>0</v>
      </c>
      <c r="I14" s="41"/>
      <c r="O14" s="278" t="s">
        <v>652</v>
      </c>
      <c r="R14" s="49" t="s">
        <v>565</v>
      </c>
      <c r="S14" s="49" t="s">
        <v>566</v>
      </c>
      <c r="T14" s="49" t="s">
        <v>567</v>
      </c>
      <c r="U14" s="49" t="s">
        <v>568</v>
      </c>
      <c r="V14" s="49" t="s">
        <v>548</v>
      </c>
      <c r="W14" s="49" t="s">
        <v>569</v>
      </c>
      <c r="X14" s="49" t="s">
        <v>570</v>
      </c>
      <c r="Y14" s="49" t="s">
        <v>571</v>
      </c>
      <c r="Z14" s="49" t="s">
        <v>572</v>
      </c>
      <c r="AA14" s="49" t="s">
        <v>573</v>
      </c>
      <c r="AB14" s="49" t="s">
        <v>574</v>
      </c>
      <c r="AC14" s="49" t="s">
        <v>575</v>
      </c>
    </row>
    <row r="15" spans="2:56" ht="19.5" customHeight="1">
      <c r="C15" s="287" t="s">
        <v>387</v>
      </c>
      <c r="D15" s="287"/>
      <c r="E15" s="5" t="s">
        <v>451</v>
      </c>
      <c r="F15" s="215" t="s">
        <v>70</v>
      </c>
      <c r="G15" s="216" t="s">
        <v>567</v>
      </c>
      <c r="H15" s="36">
        <v>0</v>
      </c>
      <c r="I15" s="41"/>
      <c r="O15" s="134" t="s">
        <v>529</v>
      </c>
      <c r="R15" s="213" t="s">
        <v>70</v>
      </c>
      <c r="S15" s="213" t="s">
        <v>71</v>
      </c>
      <c r="T15" s="213" t="s">
        <v>72</v>
      </c>
      <c r="U15" s="213" t="s">
        <v>73</v>
      </c>
      <c r="V15" s="213" t="s">
        <v>74</v>
      </c>
      <c r="W15" s="213" t="s">
        <v>75</v>
      </c>
      <c r="X15" s="213" t="s">
        <v>76</v>
      </c>
      <c r="Y15" s="213" t="s">
        <v>77</v>
      </c>
      <c r="Z15" s="213" t="s">
        <v>78</v>
      </c>
      <c r="AA15" s="213" t="s">
        <v>79</v>
      </c>
      <c r="AB15" s="213" t="s">
        <v>80</v>
      </c>
      <c r="AC15" s="213" t="s">
        <v>81</v>
      </c>
      <c r="AD15" s="213" t="s">
        <v>82</v>
      </c>
      <c r="AE15" s="213" t="s">
        <v>83</v>
      </c>
      <c r="AF15" s="213" t="s">
        <v>84</v>
      </c>
      <c r="AG15" s="213" t="s">
        <v>370</v>
      </c>
      <c r="AH15" s="213" t="s">
        <v>495</v>
      </c>
      <c r="AI15" s="213" t="s">
        <v>550</v>
      </c>
      <c r="AJ15" s="213" t="s">
        <v>551</v>
      </c>
      <c r="AK15" s="213" t="s">
        <v>552</v>
      </c>
      <c r="AL15" s="213" t="s">
        <v>553</v>
      </c>
      <c r="AM15" s="213" t="s">
        <v>554</v>
      </c>
      <c r="AN15" s="213" t="s">
        <v>555</v>
      </c>
      <c r="AO15" s="213" t="s">
        <v>556</v>
      </c>
      <c r="AP15" s="213" t="s">
        <v>557</v>
      </c>
      <c r="AQ15" s="213" t="s">
        <v>558</v>
      </c>
      <c r="AR15" s="213" t="s">
        <v>559</v>
      </c>
      <c r="AS15" s="213" t="s">
        <v>560</v>
      </c>
      <c r="AT15" s="213" t="s">
        <v>561</v>
      </c>
      <c r="AU15" s="213" t="s">
        <v>562</v>
      </c>
      <c r="AV15" s="213" t="s">
        <v>563</v>
      </c>
      <c r="AW15" s="213"/>
      <c r="AX15" s="213"/>
      <c r="AY15" s="213"/>
      <c r="AZ15" s="213"/>
      <c r="BA15" s="213"/>
      <c r="BB15" s="213"/>
      <c r="BC15" s="213"/>
      <c r="BD15" s="213"/>
    </row>
    <row r="16" spans="2:56" ht="19.5" customHeight="1">
      <c r="C16" s="142"/>
      <c r="D16" s="142"/>
      <c r="F16" s="41"/>
      <c r="R16" s="168"/>
      <c r="S16" s="168"/>
    </row>
    <row r="17" spans="2:20" ht="19.5" customHeight="1">
      <c r="B17" s="143" t="s">
        <v>519</v>
      </c>
      <c r="D17" s="142"/>
      <c r="R17" s="168"/>
      <c r="S17" s="168"/>
    </row>
    <row r="18" spans="2:20">
      <c r="C18" s="40" t="s">
        <v>525</v>
      </c>
      <c r="F18" s="34">
        <v>2</v>
      </c>
      <c r="I18" s="141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4" t="s">
        <v>520</v>
      </c>
      <c r="D20" s="145" t="s">
        <v>515</v>
      </c>
      <c r="E20" s="146">
        <v>1</v>
      </c>
      <c r="F20" s="146">
        <v>2</v>
      </c>
      <c r="G20" s="146">
        <v>3</v>
      </c>
      <c r="H20" s="146">
        <v>4</v>
      </c>
      <c r="I20" s="146">
        <v>5</v>
      </c>
      <c r="J20" s="146">
        <v>6</v>
      </c>
      <c r="K20" s="146">
        <v>7</v>
      </c>
      <c r="L20" s="146">
        <v>8</v>
      </c>
      <c r="M20" s="146">
        <v>9</v>
      </c>
      <c r="N20" s="146">
        <v>10</v>
      </c>
      <c r="O20" s="147" t="s">
        <v>143</v>
      </c>
    </row>
    <row r="21" spans="2:20">
      <c r="B21" s="16"/>
      <c r="C21" s="148" t="s">
        <v>527</v>
      </c>
      <c r="D21" s="127" t="s">
        <v>517</v>
      </c>
      <c r="E21" s="233">
        <f>1-SUMPRODUCT(F19:N19,F21:N21)</f>
        <v>0.5</v>
      </c>
      <c r="F21" s="233">
        <f>ROUND(F22/$D$22,4)</f>
        <v>0.5</v>
      </c>
      <c r="G21" s="150">
        <f t="shared" ref="G21:N21" si="1">ROUND(G22/$D$22,4)</f>
        <v>0</v>
      </c>
      <c r="H21" s="150">
        <f t="shared" si="1"/>
        <v>0</v>
      </c>
      <c r="I21" s="150">
        <f t="shared" si="1"/>
        <v>0</v>
      </c>
      <c r="J21" s="150">
        <f t="shared" si="1"/>
        <v>0</v>
      </c>
      <c r="K21" s="150">
        <f t="shared" si="1"/>
        <v>0</v>
      </c>
      <c r="L21" s="150">
        <f t="shared" si="1"/>
        <v>0</v>
      </c>
      <c r="M21" s="150">
        <f t="shared" si="1"/>
        <v>0</v>
      </c>
      <c r="N21" s="150">
        <f t="shared" si="1"/>
        <v>0</v>
      </c>
      <c r="O21" s="149"/>
      <c r="Q21" s="169"/>
    </row>
    <row r="22" spans="2:20">
      <c r="B22" s="16"/>
      <c r="C22" s="148" t="s">
        <v>538</v>
      </c>
      <c r="D22" s="150">
        <f>SUMPRODUCT(E22:N22,E19:N19)</f>
        <v>2</v>
      </c>
      <c r="E22" s="234">
        <v>1</v>
      </c>
      <c r="F22" s="234">
        <v>1</v>
      </c>
      <c r="G22" s="235"/>
      <c r="H22" s="235"/>
      <c r="I22" s="235"/>
      <c r="J22" s="235"/>
      <c r="K22" s="235"/>
      <c r="L22" s="235"/>
      <c r="M22" s="235"/>
      <c r="N22" s="235"/>
      <c r="O22" s="149" t="s">
        <v>144</v>
      </c>
      <c r="Q22" s="169"/>
    </row>
    <row r="23" spans="2:20">
      <c r="B23" s="16"/>
      <c r="C23" s="148" t="s">
        <v>136</v>
      </c>
      <c r="D23" s="151"/>
      <c r="E23" s="130" t="s">
        <v>138</v>
      </c>
      <c r="F23" s="130" t="s">
        <v>138</v>
      </c>
      <c r="G23" s="130" t="s">
        <v>138</v>
      </c>
      <c r="H23" s="130" t="s">
        <v>138</v>
      </c>
      <c r="I23" s="130" t="s">
        <v>138</v>
      </c>
      <c r="J23" s="130" t="s">
        <v>138</v>
      </c>
      <c r="K23" s="130" t="s">
        <v>138</v>
      </c>
      <c r="L23" s="130" t="s">
        <v>138</v>
      </c>
      <c r="M23" s="130" t="s">
        <v>138</v>
      </c>
      <c r="N23" s="130" t="s">
        <v>138</v>
      </c>
      <c r="O23" s="149" t="s">
        <v>141</v>
      </c>
      <c r="Q23" s="169"/>
      <c r="R23" s="49" t="s">
        <v>138</v>
      </c>
      <c r="S23" s="49" t="s">
        <v>504</v>
      </c>
      <c r="T23" s="238" t="str">
        <f>O15</f>
        <v>Wetterdienstleister ABC</v>
      </c>
    </row>
    <row r="24" spans="2:20">
      <c r="B24" s="16"/>
      <c r="C24" s="148" t="s">
        <v>522</v>
      </c>
      <c r="D24" s="151"/>
      <c r="E24" s="130" t="s">
        <v>582</v>
      </c>
      <c r="F24" s="130" t="s">
        <v>583</v>
      </c>
      <c r="G24" s="130"/>
      <c r="H24" s="130"/>
      <c r="I24" s="130"/>
      <c r="J24" s="130"/>
      <c r="K24" s="130"/>
      <c r="L24" s="130"/>
      <c r="M24" s="130"/>
      <c r="N24" s="130"/>
      <c r="O24" s="149" t="s">
        <v>523</v>
      </c>
      <c r="Q24" s="169"/>
    </row>
    <row r="25" spans="2:20">
      <c r="B25" s="16"/>
      <c r="C25" s="148" t="s">
        <v>516</v>
      </c>
      <c r="D25" s="151"/>
      <c r="E25" s="130" t="s">
        <v>363</v>
      </c>
      <c r="F25" s="130" t="s">
        <v>363</v>
      </c>
      <c r="G25" s="130"/>
      <c r="H25" s="130"/>
      <c r="I25" s="130"/>
      <c r="J25" s="130"/>
      <c r="K25" s="130"/>
      <c r="L25" s="130"/>
      <c r="M25" s="130"/>
      <c r="N25" s="130"/>
      <c r="O25" s="149" t="s">
        <v>142</v>
      </c>
      <c r="Q25" s="169"/>
      <c r="R25" s="49" t="s">
        <v>137</v>
      </c>
    </row>
    <row r="26" spans="2:20">
      <c r="B26" s="16"/>
      <c r="C26" s="148" t="s">
        <v>140</v>
      </c>
      <c r="D26" s="151"/>
      <c r="E26" s="130" t="s">
        <v>505</v>
      </c>
      <c r="F26" s="130" t="s">
        <v>505</v>
      </c>
      <c r="G26" s="130"/>
      <c r="H26" s="130"/>
      <c r="I26" s="130"/>
      <c r="J26" s="130"/>
      <c r="K26" s="130"/>
      <c r="L26" s="130"/>
      <c r="M26" s="130"/>
      <c r="N26" s="130"/>
      <c r="O26" s="149" t="s">
        <v>141</v>
      </c>
      <c r="Q26" s="169"/>
      <c r="R26" s="49" t="s">
        <v>505</v>
      </c>
      <c r="S26" s="49" t="s">
        <v>506</v>
      </c>
    </row>
    <row r="27" spans="2:20">
      <c r="B27" s="16"/>
      <c r="C27" s="152"/>
      <c r="Q27" s="169"/>
    </row>
    <row r="28" spans="2:20">
      <c r="C28" s="40" t="s">
        <v>521</v>
      </c>
      <c r="F28" s="34">
        <v>4</v>
      </c>
      <c r="I28" s="141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69"/>
    </row>
    <row r="30" spans="2:20">
      <c r="B30" s="16"/>
      <c r="C30" s="144" t="s">
        <v>139</v>
      </c>
      <c r="D30" s="145" t="s">
        <v>254</v>
      </c>
      <c r="E30" s="153">
        <v>1</v>
      </c>
      <c r="F30" s="153">
        <v>2</v>
      </c>
      <c r="G30" s="153">
        <v>3</v>
      </c>
      <c r="H30" s="153">
        <v>4</v>
      </c>
      <c r="I30" s="153">
        <v>5</v>
      </c>
      <c r="J30" s="153">
        <v>6</v>
      </c>
      <c r="K30" s="153">
        <v>7</v>
      </c>
      <c r="L30" s="153">
        <v>8</v>
      </c>
      <c r="M30" s="153">
        <v>9</v>
      </c>
      <c r="N30" s="153">
        <v>10</v>
      </c>
      <c r="O30" s="147" t="s">
        <v>143</v>
      </c>
      <c r="Q30" s="169"/>
    </row>
    <row r="31" spans="2:20">
      <c r="B31" s="16"/>
      <c r="C31" s="148" t="s">
        <v>528</v>
      </c>
      <c r="D31" s="150" t="s">
        <v>253</v>
      </c>
      <c r="E31" s="231">
        <f>1-SUMPRODUCT(F29:N29,F31:N31)</f>
        <v>0.5333</v>
      </c>
      <c r="F31" s="231">
        <f>ROUND(F32/$D$32,4)</f>
        <v>0.26669999999999999</v>
      </c>
      <c r="G31" s="231">
        <f t="shared" ref="G31:N31" si="3">ROUND(G32/$D$32,4)</f>
        <v>0.1333</v>
      </c>
      <c r="H31" s="231">
        <f t="shared" si="3"/>
        <v>6.6699999999999995E-2</v>
      </c>
      <c r="I31" s="231">
        <f t="shared" si="3"/>
        <v>0</v>
      </c>
      <c r="J31" s="231">
        <f t="shared" si="3"/>
        <v>0</v>
      </c>
      <c r="K31" s="231">
        <f t="shared" si="3"/>
        <v>0</v>
      </c>
      <c r="L31" s="231">
        <f t="shared" si="3"/>
        <v>0</v>
      </c>
      <c r="M31" s="231">
        <f t="shared" si="3"/>
        <v>0</v>
      </c>
      <c r="N31" s="231">
        <f t="shared" si="3"/>
        <v>0</v>
      </c>
      <c r="O31" s="149"/>
      <c r="Q31" s="169"/>
    </row>
    <row r="32" spans="2:20">
      <c r="B32" s="16"/>
      <c r="C32" s="148" t="s">
        <v>534</v>
      </c>
      <c r="D32" s="233">
        <f>SUMPRODUCT(E32:N32,E29:N29)</f>
        <v>1.875</v>
      </c>
      <c r="E32" s="232">
        <v>1</v>
      </c>
      <c r="F32" s="232">
        <v>0.5</v>
      </c>
      <c r="G32" s="232">
        <v>0.25</v>
      </c>
      <c r="H32" s="232">
        <v>0.125</v>
      </c>
      <c r="I32" s="129"/>
      <c r="J32" s="129"/>
      <c r="K32" s="129"/>
      <c r="L32" s="129"/>
      <c r="M32" s="129"/>
      <c r="N32" s="129"/>
      <c r="O32" s="149" t="s">
        <v>144</v>
      </c>
      <c r="Q32" s="169"/>
    </row>
    <row r="33" spans="2:28">
      <c r="B33" s="16"/>
      <c r="C33" s="148" t="s">
        <v>361</v>
      </c>
      <c r="D33" s="127" t="s">
        <v>360</v>
      </c>
      <c r="E33" s="130" t="s">
        <v>3</v>
      </c>
      <c r="F33" s="130" t="s">
        <v>359</v>
      </c>
      <c r="G33" s="130" t="s">
        <v>350</v>
      </c>
      <c r="H33" s="130" t="s">
        <v>351</v>
      </c>
      <c r="I33" s="130"/>
      <c r="J33" s="130"/>
      <c r="K33" s="130"/>
      <c r="L33" s="130"/>
      <c r="M33" s="130"/>
      <c r="N33" s="130"/>
      <c r="O33" s="149" t="s">
        <v>141</v>
      </c>
      <c r="Q33" s="169"/>
      <c r="R33" s="49" t="s">
        <v>3</v>
      </c>
      <c r="S33" s="49" t="s">
        <v>359</v>
      </c>
      <c r="T33" s="49" t="s">
        <v>350</v>
      </c>
      <c r="U33" s="49" t="s">
        <v>351</v>
      </c>
      <c r="V33" s="49" t="s">
        <v>352</v>
      </c>
      <c r="W33" s="49" t="s">
        <v>353</v>
      </c>
      <c r="X33" s="49" t="s">
        <v>354</v>
      </c>
      <c r="Y33" s="49" t="s">
        <v>355</v>
      </c>
      <c r="Z33" s="49" t="s">
        <v>356</v>
      </c>
      <c r="AA33" s="49" t="s">
        <v>357</v>
      </c>
      <c r="AB33" s="49" t="s">
        <v>358</v>
      </c>
    </row>
    <row r="34" spans="2:28">
      <c r="B34" s="16"/>
      <c r="C34" s="148" t="s">
        <v>453</v>
      </c>
      <c r="D34" s="127" t="s">
        <v>452</v>
      </c>
      <c r="E34" s="130" t="s">
        <v>513</v>
      </c>
      <c r="F34" s="130" t="s">
        <v>513</v>
      </c>
      <c r="G34" s="130" t="s">
        <v>513</v>
      </c>
      <c r="H34" s="130" t="s">
        <v>513</v>
      </c>
      <c r="I34" s="135"/>
      <c r="J34" s="135"/>
      <c r="K34" s="135"/>
      <c r="L34" s="135"/>
      <c r="M34" s="135"/>
      <c r="N34" s="135"/>
      <c r="O34" s="149" t="s">
        <v>141</v>
      </c>
      <c r="Q34" s="169"/>
      <c r="R34" s="49" t="s">
        <v>513</v>
      </c>
      <c r="S34" s="49" t="s">
        <v>514</v>
      </c>
    </row>
    <row r="35" spans="2:28">
      <c r="B35" s="16"/>
      <c r="C35" s="148" t="s">
        <v>606</v>
      </c>
      <c r="D35" s="127" t="s">
        <v>607</v>
      </c>
      <c r="E35" s="130" t="s">
        <v>605</v>
      </c>
      <c r="F35" s="130" t="s">
        <v>605</v>
      </c>
      <c r="G35" s="130" t="s">
        <v>605</v>
      </c>
      <c r="H35" s="130" t="s">
        <v>605</v>
      </c>
      <c r="I35" s="130" t="s">
        <v>605</v>
      </c>
      <c r="J35" s="130" t="s">
        <v>605</v>
      </c>
      <c r="K35" s="130" t="s">
        <v>605</v>
      </c>
      <c r="L35" s="130" t="s">
        <v>605</v>
      </c>
      <c r="M35" s="130" t="s">
        <v>605</v>
      </c>
      <c r="N35" s="130" t="s">
        <v>605</v>
      </c>
      <c r="O35" s="149" t="s">
        <v>141</v>
      </c>
      <c r="Q35" s="169"/>
      <c r="R35" s="49" t="s">
        <v>605</v>
      </c>
      <c r="S35" s="49" t="s">
        <v>608</v>
      </c>
      <c r="T35" s="41"/>
    </row>
    <row r="36" spans="2:28">
      <c r="B36" s="16"/>
      <c r="C36" s="151" t="s">
        <v>445</v>
      </c>
      <c r="D36" s="98" t="s">
        <v>539</v>
      </c>
      <c r="E36" s="135" t="s">
        <v>454</v>
      </c>
      <c r="F36" s="135" t="s">
        <v>454</v>
      </c>
      <c r="G36" s="135" t="s">
        <v>455</v>
      </c>
      <c r="H36" s="135" t="s">
        <v>455</v>
      </c>
      <c r="I36" s="135"/>
      <c r="J36" s="135"/>
      <c r="K36" s="135"/>
      <c r="L36" s="135"/>
      <c r="M36" s="135"/>
      <c r="N36" s="135"/>
      <c r="O36" s="149" t="s">
        <v>141</v>
      </c>
      <c r="Q36" s="169"/>
      <c r="R36" s="49" t="s">
        <v>455</v>
      </c>
      <c r="S36" s="49" t="s">
        <v>454</v>
      </c>
    </row>
    <row r="37" spans="2:28" ht="15.75" thickBot="1"/>
    <row r="38" spans="2:28">
      <c r="C38" s="154" t="s">
        <v>269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6"/>
    </row>
    <row r="39" spans="2:28" ht="18">
      <c r="C39" s="157" t="s">
        <v>349</v>
      </c>
      <c r="D39" s="158"/>
      <c r="E39" s="158" t="s">
        <v>532</v>
      </c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>
      <c r="C40" s="157"/>
      <c r="D40" s="158"/>
      <c r="E40" s="158" t="s">
        <v>533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9"/>
    </row>
    <row r="41" spans="2:28">
      <c r="C41" s="157"/>
      <c r="D41" s="158"/>
      <c r="E41" s="158" t="s">
        <v>526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  <row r="42" spans="2:28">
      <c r="C42" s="160"/>
      <c r="D42" s="158"/>
      <c r="E42" s="158" t="s">
        <v>530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9"/>
    </row>
    <row r="43" spans="2:28">
      <c r="C43" s="160"/>
      <c r="D43" s="158"/>
      <c r="E43" s="158" t="s">
        <v>531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9"/>
    </row>
    <row r="44" spans="2:28">
      <c r="C44" s="160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9"/>
    </row>
    <row r="45" spans="2:28">
      <c r="C45" s="157" t="s">
        <v>536</v>
      </c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9"/>
    </row>
    <row r="46" spans="2:28">
      <c r="C46" s="160" t="s">
        <v>537</v>
      </c>
      <c r="D46" s="161" t="s">
        <v>535</v>
      </c>
      <c r="E46" s="236">
        <v>1</v>
      </c>
      <c r="F46" s="236">
        <v>0</v>
      </c>
      <c r="G46" s="236">
        <v>0</v>
      </c>
      <c r="H46" s="236">
        <v>0</v>
      </c>
      <c r="I46" s="236">
        <v>0</v>
      </c>
      <c r="J46" s="236" t="s">
        <v>362</v>
      </c>
      <c r="K46" s="158"/>
      <c r="L46" s="158"/>
      <c r="M46" s="158"/>
      <c r="N46" s="158"/>
      <c r="O46" s="159"/>
    </row>
    <row r="47" spans="2:28">
      <c r="C47" s="160" t="s">
        <v>348</v>
      </c>
      <c r="D47" s="161" t="s">
        <v>535</v>
      </c>
      <c r="E47" s="236">
        <v>1</v>
      </c>
      <c r="F47" s="236">
        <v>0.5</v>
      </c>
      <c r="G47" s="236">
        <v>0.25</v>
      </c>
      <c r="H47" s="236">
        <v>0.125</v>
      </c>
      <c r="I47" s="236">
        <v>0</v>
      </c>
      <c r="J47" s="236" t="s">
        <v>362</v>
      </c>
      <c r="K47" s="158"/>
      <c r="L47" s="158"/>
      <c r="M47" s="158"/>
      <c r="N47" s="158"/>
      <c r="O47" s="159"/>
    </row>
    <row r="48" spans="2:28" ht="15.75" thickBot="1">
      <c r="C48" s="162"/>
      <c r="D48" s="163"/>
      <c r="E48" s="164"/>
      <c r="F48" s="164"/>
      <c r="G48" s="164"/>
      <c r="H48" s="164"/>
      <c r="I48" s="164"/>
      <c r="J48" s="165"/>
      <c r="K48" s="166"/>
      <c r="L48" s="166"/>
      <c r="M48" s="166"/>
      <c r="N48" s="166"/>
      <c r="O48" s="167"/>
    </row>
    <row r="49" spans="2:15"/>
    <row r="50" spans="2:15" ht="18.75">
      <c r="B50" s="143" t="s">
        <v>580</v>
      </c>
    </row>
    <row r="51" spans="2:15">
      <c r="I51" s="1"/>
    </row>
    <row r="52" spans="2:15">
      <c r="C52" s="40" t="s">
        <v>544</v>
      </c>
      <c r="F52" s="131">
        <f>F18</f>
        <v>2</v>
      </c>
      <c r="I52" s="141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4" t="s">
        <v>520</v>
      </c>
      <c r="D54" s="145" t="s">
        <v>515</v>
      </c>
      <c r="E54" s="146">
        <v>1</v>
      </c>
      <c r="F54" s="146">
        <v>2</v>
      </c>
      <c r="G54" s="146">
        <v>3</v>
      </c>
      <c r="H54" s="146">
        <v>4</v>
      </c>
      <c r="I54" s="146">
        <v>5</v>
      </c>
      <c r="J54" s="146">
        <v>6</v>
      </c>
      <c r="K54" s="146">
        <v>7</v>
      </c>
      <c r="L54" s="146">
        <v>8</v>
      </c>
      <c r="M54" s="146">
        <v>9</v>
      </c>
      <c r="N54" s="146">
        <v>10</v>
      </c>
      <c r="O54" s="147" t="s">
        <v>143</v>
      </c>
    </row>
    <row r="55" spans="2:15">
      <c r="B55" s="16"/>
      <c r="C55" s="148" t="s">
        <v>527</v>
      </c>
      <c r="D55" s="127" t="s">
        <v>517</v>
      </c>
      <c r="E55" s="231">
        <f>1-SUMPRODUCT(F53:N53,F55:N55)</f>
        <v>0.5</v>
      </c>
      <c r="F55" s="231">
        <f>ROUND(F56/$D$56,4)</f>
        <v>0.5</v>
      </c>
      <c r="G55" s="231">
        <f t="shared" ref="G55:N55" si="5">ROUND(G56/$D$56,4)</f>
        <v>0</v>
      </c>
      <c r="H55" s="231">
        <f t="shared" si="5"/>
        <v>0</v>
      </c>
      <c r="I55" s="231">
        <f t="shared" si="5"/>
        <v>0</v>
      </c>
      <c r="J55" s="231">
        <f t="shared" si="5"/>
        <v>0</v>
      </c>
      <c r="K55" s="231">
        <f t="shared" si="5"/>
        <v>0</v>
      </c>
      <c r="L55" s="231">
        <f t="shared" si="5"/>
        <v>0</v>
      </c>
      <c r="M55" s="231">
        <f t="shared" si="5"/>
        <v>0</v>
      </c>
      <c r="N55" s="231">
        <f t="shared" si="5"/>
        <v>0</v>
      </c>
      <c r="O55" s="149"/>
    </row>
    <row r="56" spans="2:15">
      <c r="B56" s="16"/>
      <c r="C56" s="148" t="s">
        <v>538</v>
      </c>
      <c r="D56" s="150">
        <f>SUMPRODUCT(E56:N56,E53:N53)</f>
        <v>2</v>
      </c>
      <c r="E56" s="232">
        <f>E22</f>
        <v>1</v>
      </c>
      <c r="F56" s="232">
        <f t="shared" ref="F56:N60" si="6">F22</f>
        <v>1</v>
      </c>
      <c r="G56" s="232">
        <f t="shared" si="6"/>
        <v>0</v>
      </c>
      <c r="H56" s="232">
        <f t="shared" si="6"/>
        <v>0</v>
      </c>
      <c r="I56" s="232">
        <f t="shared" si="6"/>
        <v>0</v>
      </c>
      <c r="J56" s="232">
        <f t="shared" si="6"/>
        <v>0</v>
      </c>
      <c r="K56" s="232">
        <f t="shared" si="6"/>
        <v>0</v>
      </c>
      <c r="L56" s="232">
        <f t="shared" si="6"/>
        <v>0</v>
      </c>
      <c r="M56" s="232">
        <f t="shared" si="6"/>
        <v>0</v>
      </c>
      <c r="N56" s="232">
        <f t="shared" si="6"/>
        <v>0</v>
      </c>
      <c r="O56" s="149" t="s">
        <v>144</v>
      </c>
    </row>
    <row r="57" spans="2:15">
      <c r="B57" s="16"/>
      <c r="C57" s="148" t="s">
        <v>136</v>
      </c>
      <c r="D57" s="151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49" t="s">
        <v>141</v>
      </c>
    </row>
    <row r="58" spans="2:15">
      <c r="B58" s="16"/>
      <c r="C58" s="148" t="s">
        <v>522</v>
      </c>
      <c r="D58" s="151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49" t="s">
        <v>523</v>
      </c>
    </row>
    <row r="59" spans="2:15">
      <c r="B59" s="16"/>
      <c r="C59" s="148" t="s">
        <v>516</v>
      </c>
      <c r="D59" s="151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49" t="s">
        <v>142</v>
      </c>
    </row>
    <row r="60" spans="2:15">
      <c r="B60" s="16"/>
      <c r="C60" s="148" t="s">
        <v>140</v>
      </c>
      <c r="D60" s="151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49" t="s">
        <v>141</v>
      </c>
    </row>
    <row r="61" spans="2:15"/>
    <row r="62" spans="2:15">
      <c r="C62" s="40" t="s">
        <v>521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4" t="s">
        <v>139</v>
      </c>
      <c r="D64" s="145" t="s">
        <v>254</v>
      </c>
      <c r="E64" s="153">
        <v>1</v>
      </c>
      <c r="F64" s="153">
        <v>2</v>
      </c>
      <c r="G64" s="153">
        <v>3</v>
      </c>
      <c r="H64" s="153">
        <v>4</v>
      </c>
      <c r="I64" s="153">
        <v>5</v>
      </c>
      <c r="J64" s="153">
        <v>6</v>
      </c>
      <c r="K64" s="153">
        <v>7</v>
      </c>
      <c r="L64" s="153">
        <v>8</v>
      </c>
      <c r="M64" s="153">
        <v>9</v>
      </c>
      <c r="N64" s="153">
        <v>10</v>
      </c>
      <c r="O64" s="147" t="s">
        <v>143</v>
      </c>
    </row>
    <row r="65" spans="2:15">
      <c r="B65" s="16"/>
      <c r="C65" s="148" t="s">
        <v>528</v>
      </c>
      <c r="D65" s="150" t="s">
        <v>253</v>
      </c>
      <c r="E65" s="231">
        <f>1-SUMPRODUCT(F63:N63,F65:N65)</f>
        <v>0.5333</v>
      </c>
      <c r="F65" s="231">
        <f>ROUND(F66/$D$66,4)</f>
        <v>0.26669999999999999</v>
      </c>
      <c r="G65" s="231">
        <f t="shared" ref="G65:N65" si="8">ROUND(G66/$D$66,4)</f>
        <v>0.1333</v>
      </c>
      <c r="H65" s="231">
        <f t="shared" si="8"/>
        <v>6.6699999999999995E-2</v>
      </c>
      <c r="I65" s="231">
        <f t="shared" si="8"/>
        <v>0</v>
      </c>
      <c r="J65" s="231">
        <f t="shared" si="8"/>
        <v>0</v>
      </c>
      <c r="K65" s="231">
        <f t="shared" si="8"/>
        <v>0</v>
      </c>
      <c r="L65" s="231">
        <f t="shared" si="8"/>
        <v>0</v>
      </c>
      <c r="M65" s="231">
        <f t="shared" si="8"/>
        <v>0</v>
      </c>
      <c r="N65" s="231">
        <f t="shared" si="8"/>
        <v>0</v>
      </c>
      <c r="O65" s="149"/>
    </row>
    <row r="66" spans="2:15">
      <c r="B66" s="16"/>
      <c r="C66" s="148" t="s">
        <v>534</v>
      </c>
      <c r="D66" s="150">
        <f>SUMPRODUCT(E66:N66,E63:N63)</f>
        <v>1.875</v>
      </c>
      <c r="E66" s="237">
        <f>E32</f>
        <v>1</v>
      </c>
      <c r="F66" s="237">
        <f t="shared" ref="F66:N70" si="9">F32</f>
        <v>0.5</v>
      </c>
      <c r="G66" s="237">
        <f t="shared" si="9"/>
        <v>0.25</v>
      </c>
      <c r="H66" s="237">
        <f t="shared" si="9"/>
        <v>0.125</v>
      </c>
      <c r="I66" s="237">
        <f t="shared" si="9"/>
        <v>0</v>
      </c>
      <c r="J66" s="237">
        <f t="shared" si="9"/>
        <v>0</v>
      </c>
      <c r="K66" s="237">
        <f t="shared" si="9"/>
        <v>0</v>
      </c>
      <c r="L66" s="237">
        <f t="shared" si="9"/>
        <v>0</v>
      </c>
      <c r="M66" s="237">
        <f t="shared" si="9"/>
        <v>0</v>
      </c>
      <c r="N66" s="237">
        <f t="shared" si="9"/>
        <v>0</v>
      </c>
      <c r="O66" s="149" t="s">
        <v>144</v>
      </c>
    </row>
    <row r="67" spans="2:15">
      <c r="B67" s="16"/>
      <c r="C67" s="148" t="s">
        <v>361</v>
      </c>
      <c r="D67" s="127" t="s">
        <v>360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49" t="s">
        <v>141</v>
      </c>
    </row>
    <row r="68" spans="2:15">
      <c r="B68" s="16"/>
      <c r="C68" s="148" t="s">
        <v>453</v>
      </c>
      <c r="D68" s="127" t="s">
        <v>452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49" t="s">
        <v>141</v>
      </c>
    </row>
    <row r="69" spans="2:15">
      <c r="B69" s="16"/>
      <c r="C69" s="148" t="s">
        <v>606</v>
      </c>
      <c r="D69" s="127" t="s">
        <v>607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49" t="s">
        <v>141</v>
      </c>
    </row>
    <row r="70" spans="2:15">
      <c r="B70" s="16"/>
      <c r="C70" s="151" t="s">
        <v>445</v>
      </c>
      <c r="D70" s="98" t="s">
        <v>539</v>
      </c>
      <c r="E70" s="136" t="s">
        <v>455</v>
      </c>
      <c r="F70" s="136" t="s">
        <v>455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49" t="s">
        <v>141</v>
      </c>
    </row>
    <row r="71" spans="2:15"/>
    <row r="72" spans="2:15" ht="15.75" customHeight="1">
      <c r="C72" s="288" t="s">
        <v>581</v>
      </c>
      <c r="D72" s="288"/>
      <c r="E72" s="288"/>
      <c r="F72" s="288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6:F26">
    <cfRule type="expression" dxfId="21" priority="16">
      <formula>IF(E$20&lt;=$F$18,1,0)</formula>
    </cfRule>
  </conditionalFormatting>
  <conditionalFormatting sqref="E21:N26">
    <cfRule type="expression" dxfId="20" priority="9">
      <formula>IF(E$20&gt;$F$18,1,0)</formula>
    </cfRule>
  </conditionalFormatting>
  <conditionalFormatting sqref="E22:N25">
    <cfRule type="expression" dxfId="19" priority="18">
      <formula>IF(E$20&lt;=$F$18,1,0)</formula>
    </cfRule>
  </conditionalFormatting>
  <conditionalFormatting sqref="E26:N26">
    <cfRule type="expression" dxfId="18" priority="15">
      <formula>IF(E$20&lt;=$F$18,1,0)</formula>
    </cfRule>
  </conditionalFormatting>
  <conditionalFormatting sqref="E31:N36">
    <cfRule type="expression" dxfId="17" priority="5">
      <formula>IF(E$30&gt;$F$28,1,0)</formula>
    </cfRule>
  </conditionalFormatting>
  <conditionalFormatting sqref="E32:N36">
    <cfRule type="expression" dxfId="16" priority="17">
      <formula>IF(E$30&lt;=$F$28,1,0)</formula>
    </cfRule>
  </conditionalFormatting>
  <conditionalFormatting sqref="E55:N60">
    <cfRule type="expression" dxfId="15" priority="6">
      <formula>IF(E$54&gt;$F$52,1,0)</formula>
    </cfRule>
  </conditionalFormatting>
  <conditionalFormatting sqref="E56:N59">
    <cfRule type="expression" dxfId="14" priority="14">
      <formula>IF(E$54&lt;=$F$52,1,0)</formula>
    </cfRule>
  </conditionalFormatting>
  <conditionalFormatting sqref="E60:N60">
    <cfRule type="expression" dxfId="13" priority="13">
      <formula>IF(E$54&lt;=$F$52,1,0)</formula>
    </cfRule>
  </conditionalFormatting>
  <conditionalFormatting sqref="E65:N70">
    <cfRule type="expression" dxfId="12" priority="1">
      <formula>IF(E$64&gt;$F$62,1,0)</formula>
    </cfRule>
  </conditionalFormatting>
  <conditionalFormatting sqref="E66:N69">
    <cfRule type="expression" dxfId="11" priority="2">
      <formula>IF(E$64&lt;=$F$62,1,0)</formula>
    </cfRule>
  </conditionalFormatting>
  <conditionalFormatting sqref="E70:N70">
    <cfRule type="expression" dxfId="10" priority="4">
      <formula>IF(E$64&lt;=$F$62,1,0)</formula>
    </cfRule>
  </conditionalFormatting>
  <conditionalFormatting sqref="H8:H11">
    <cfRule type="expression" dxfId="9" priority="3">
      <formula>IF($F$9=1,1,0)</formula>
    </cfRule>
  </conditionalFormatting>
  <dataValidations count="13">
    <dataValidation type="list" allowBlank="1" showInputMessage="1" showErrorMessage="1" sqref="E35:N35 E69:N69" xr:uid="{73620025-90CF-4C68-84CD-2A18FAA0FC08}">
      <formula1>$R$35:$S$35</formula1>
    </dataValidation>
    <dataValidation type="list" allowBlank="1" showInputMessage="1" showErrorMessage="1" sqref="G14:G15" xr:uid="{A3D2E080-B8C7-4E88-A224-3BF275992B81}">
      <formula1>$R$14:$AC$14</formula1>
    </dataValidation>
    <dataValidation type="list" allowBlank="1" showInputMessage="1" showErrorMessage="1" sqref="F14:F15" xr:uid="{1677D9CB-0B2D-451E-9B0A-BCD7FA4A99E4}">
      <formula1>$R$15:$AV$15</formula1>
    </dataValidation>
    <dataValidation type="list" allowBlank="1" showInputMessage="1" showErrorMessage="1" sqref="F62" xr:uid="{C654F973-7FEE-4D02-BD48-619F9F6FCDBA}">
      <formula1>$E$64:$N$64</formula1>
    </dataValidation>
    <dataValidation type="list" allowBlank="1" showInputMessage="1" showErrorMessage="1" sqref="F28" xr:uid="{C3F1882B-68D7-43E6-8586-B755F3079454}">
      <formula1>$E$30:$N$30</formula1>
    </dataValidation>
    <dataValidation type="list" allowBlank="1" showInputMessage="1" showErrorMessage="1" sqref="F18" xr:uid="{4D1B7478-786C-44B0-A92B-83BEA93A0236}">
      <formula1>$E$20:$N$20</formula1>
    </dataValidation>
    <dataValidation type="list" allowBlank="1" showInputMessage="1" showErrorMessage="1" sqref="F52" xr:uid="{22F54C29-210F-4E39-9B9C-6E67363FB7E4}">
      <formula1>$E$54:$N$54</formula1>
    </dataValidation>
    <dataValidation type="list" allowBlank="1" showInputMessage="1" showErrorMessage="1" sqref="E23:N23 E57:N57" xr:uid="{0F8D6772-E64A-43C0-A98D-7400A157F489}">
      <formula1>$R$23:$T$23</formula1>
    </dataValidation>
    <dataValidation type="list" allowBlank="1" showInputMessage="1" showErrorMessage="1" sqref="E34:N34 E68:N68" xr:uid="{14AD3AD3-E3C4-4245-99B6-78AE7FD75E9E}">
      <formula1>$R$34:$S$34</formula1>
    </dataValidation>
    <dataValidation type="list" allowBlank="1" showInputMessage="1" showErrorMessage="1" errorTitle="Prognosezeitraum" error="Werte zwischen 0 - 240h" sqref="E33:N33 E67:N67" xr:uid="{9A107C27-012C-44AD-B417-8BCF7D4D5F57}">
      <formula1>$R$33:$AB$33</formula1>
    </dataValidation>
    <dataValidation type="list" allowBlank="1" showInputMessage="1" showErrorMessage="1" sqref="E26:N26 E60:N60" xr:uid="{DD74F53C-AF0D-40A2-9703-910DCFE517D5}">
      <formula1>$R$26:$S$26</formula1>
    </dataValidation>
    <dataValidation type="list" allowBlank="1" showInputMessage="1" showErrorMessage="1" sqref="E36:N36 E70:N70" xr:uid="{63B6CB14-4181-45EA-BB76-228B32B56E92}">
      <formula1>$R$36:$S$36</formula1>
    </dataValidation>
    <dataValidation type="whole" allowBlank="1" showInputMessage="1" showErrorMessage="1" sqref="F9" xr:uid="{5EDFD96F-C99A-49A6-85B3-3DDE4E406B1A}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0255-0005-4691-B7F2-CC2EE2F7788A}">
  <sheetPr codeName="Tabelle3">
    <tabColor rgb="FFFFFF00"/>
    <pageSetUpPr fitToPage="1"/>
  </sheetPr>
  <dimension ref="A1:Z59"/>
  <sheetViews>
    <sheetView showGridLines="0" tabSelected="1" zoomScale="80" zoomScaleNormal="80" workbookViewId="0">
      <selection activeCell="E11" sqref="E11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364</v>
      </c>
    </row>
    <row r="3" spans="2:26">
      <c r="B3" t="s">
        <v>468</v>
      </c>
    </row>
    <row r="4" spans="2:26"/>
    <row r="5" spans="2:26">
      <c r="C5" s="38" t="s">
        <v>369</v>
      </c>
      <c r="D5" s="39" t="s">
        <v>677</v>
      </c>
      <c r="J5" s="68" t="s">
        <v>499</v>
      </c>
      <c r="K5" s="8" t="s">
        <v>502</v>
      </c>
    </row>
    <row r="6" spans="2:26">
      <c r="C6" s="38" t="s">
        <v>336</v>
      </c>
      <c r="D6" s="39" t="s">
        <v>503</v>
      </c>
      <c r="K6" s="8" t="s">
        <v>510</v>
      </c>
    </row>
    <row r="7" spans="2:26">
      <c r="C7" s="38" t="s">
        <v>489</v>
      </c>
      <c r="D7" s="39" t="s">
        <v>672</v>
      </c>
    </row>
    <row r="8" spans="2:26">
      <c r="C8" s="38" t="s">
        <v>132</v>
      </c>
      <c r="D8" s="37">
        <v>42278</v>
      </c>
      <c r="H8" t="s">
        <v>497</v>
      </c>
      <c r="J8" s="108">
        <f>COUNTA(D12:D100)</f>
        <v>14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247</v>
      </c>
      <c r="C10" s="110" t="s">
        <v>496</v>
      </c>
      <c r="D10" s="109" t="s">
        <v>146</v>
      </c>
      <c r="E10" s="224" t="s">
        <v>512</v>
      </c>
      <c r="F10" s="110" t="s">
        <v>147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636</v>
      </c>
      <c r="M10" s="124" t="s">
        <v>645</v>
      </c>
      <c r="N10" s="125" t="s">
        <v>646</v>
      </c>
      <c r="O10" s="125" t="s">
        <v>647</v>
      </c>
      <c r="P10" s="126" t="s">
        <v>648</v>
      </c>
      <c r="Q10" s="120" t="s">
        <v>637</v>
      </c>
      <c r="R10" s="111" t="s">
        <v>638</v>
      </c>
      <c r="S10" s="112" t="s">
        <v>639</v>
      </c>
      <c r="T10" s="112" t="s">
        <v>640</v>
      </c>
      <c r="U10" s="112" t="s">
        <v>641</v>
      </c>
      <c r="V10" s="112" t="s">
        <v>642</v>
      </c>
      <c r="W10" s="112" t="s">
        <v>643</v>
      </c>
      <c r="X10" s="113" t="s">
        <v>644</v>
      </c>
      <c r="Y10" s="242" t="s">
        <v>649</v>
      </c>
    </row>
    <row r="11" spans="2:26" ht="15.75" thickBot="1">
      <c r="B11" s="114" t="s">
        <v>498</v>
      </c>
      <c r="C11" s="115" t="s">
        <v>511</v>
      </c>
      <c r="D11" s="241" t="s">
        <v>246</v>
      </c>
      <c r="E11" s="285" t="s">
        <v>518</v>
      </c>
      <c r="F11" s="243" t="s">
        <v>679</v>
      </c>
      <c r="H11" s="138">
        <v>1.4256683999999999</v>
      </c>
      <c r="I11" s="138">
        <v>-36.659050399999998</v>
      </c>
      <c r="J11" s="138">
        <v>7.6083226000000002</v>
      </c>
      <c r="K11" s="138">
        <v>3.7111600000000002E-2</v>
      </c>
      <c r="L11" s="280">
        <v>40</v>
      </c>
      <c r="M11" s="138">
        <v>-8.0935900000000005E-2</v>
      </c>
      <c r="N11" s="138">
        <v>1.2364527000000001</v>
      </c>
      <c r="O11" s="138">
        <v>-7.628E-4</v>
      </c>
      <c r="P11" s="138">
        <v>0.1002979</v>
      </c>
      <c r="Q11" s="281">
        <f>($H11/(1+($I11/($Q$9-$L11))^$J11)+$K11)+MAX($M11*$Q$9+$N11,$O11*$Q$9+$P11)</f>
        <v>0.99999996033498917</v>
      </c>
      <c r="R11" s="139">
        <v>1.0354000000000001</v>
      </c>
      <c r="S11" s="139">
        <v>1.0523</v>
      </c>
      <c r="T11" s="139">
        <v>1.0448999999999999</v>
      </c>
      <c r="U11" s="139">
        <v>1.0494000000000001</v>
      </c>
      <c r="V11" s="139">
        <v>0.98850000000000005</v>
      </c>
      <c r="W11" s="139">
        <v>0.88600000000000001</v>
      </c>
      <c r="X11" s="140">
        <f>7-SUM(R11:W11)</f>
        <v>0.94349999999999934</v>
      </c>
      <c r="Y11" s="239">
        <v>365.12299999999999</v>
      </c>
    </row>
    <row r="12" spans="2:26">
      <c r="B12" s="116">
        <v>1</v>
      </c>
      <c r="C12" s="117" t="s">
        <v>671</v>
      </c>
      <c r="D12" s="45" t="s">
        <v>246</v>
      </c>
      <c r="E12" s="137" t="s">
        <v>37</v>
      </c>
      <c r="F12" s="244" t="s">
        <v>304</v>
      </c>
      <c r="H12" s="225">
        <v>3.1764404000000002</v>
      </c>
      <c r="I12" s="225">
        <v>-37.410583199999998</v>
      </c>
      <c r="J12" s="225">
        <v>6.1622336000000004</v>
      </c>
      <c r="K12" s="225">
        <v>7.5937699999999997E-2</v>
      </c>
      <c r="L12" s="282">
        <v>40</v>
      </c>
      <c r="M12" s="225">
        <v>0</v>
      </c>
      <c r="N12" s="225">
        <v>0</v>
      </c>
      <c r="O12" s="225">
        <v>0</v>
      </c>
      <c r="P12" s="225">
        <v>0</v>
      </c>
      <c r="Q12" s="283">
        <f t="shared" ref="Q12:Q25" si="0">($H12/(1+($I12/($Q$9-$L12))^$J12)+$K12)+MAX($M12*$Q$9+$N12,$O12*$Q$9+$P12)</f>
        <v>0.95374033288062621</v>
      </c>
      <c r="R12" s="226">
        <v>1</v>
      </c>
      <c r="S12" s="226">
        <v>1</v>
      </c>
      <c r="T12" s="226">
        <v>1</v>
      </c>
      <c r="U12" s="226">
        <v>1</v>
      </c>
      <c r="V12" s="226">
        <v>1</v>
      </c>
      <c r="W12" s="226">
        <v>1</v>
      </c>
      <c r="X12" s="227">
        <f t="shared" ref="X12:X25" si="1">7-SUM(R12:W12)</f>
        <v>1</v>
      </c>
      <c r="Y12" s="240"/>
      <c r="Z12" s="170"/>
    </row>
    <row r="13" spans="2:26" s="118" customFormat="1">
      <c r="B13" s="119">
        <v>2</v>
      </c>
      <c r="C13" s="117" t="s">
        <v>671</v>
      </c>
      <c r="D13" s="45" t="s">
        <v>246</v>
      </c>
      <c r="E13" s="137" t="s">
        <v>45</v>
      </c>
      <c r="F13" s="244" t="s">
        <v>312</v>
      </c>
      <c r="H13" s="225">
        <v>2.5078170000000002</v>
      </c>
      <c r="I13" s="225">
        <v>-35.036736300000001</v>
      </c>
      <c r="J13" s="225">
        <v>6.2430158999999996</v>
      </c>
      <c r="K13" s="225">
        <v>0.1025195</v>
      </c>
      <c r="L13" s="282">
        <v>40</v>
      </c>
      <c r="M13" s="225">
        <v>0</v>
      </c>
      <c r="N13" s="225">
        <v>0</v>
      </c>
      <c r="O13" s="225">
        <v>0</v>
      </c>
      <c r="P13" s="225">
        <v>0</v>
      </c>
      <c r="Q13" s="283">
        <f t="shared" si="0"/>
        <v>1.0107516326442527</v>
      </c>
      <c r="R13" s="226">
        <v>1</v>
      </c>
      <c r="S13" s="226">
        <v>1</v>
      </c>
      <c r="T13" s="226">
        <v>1</v>
      </c>
      <c r="U13" s="226">
        <v>1</v>
      </c>
      <c r="V13" s="226">
        <v>1</v>
      </c>
      <c r="W13" s="226">
        <v>1</v>
      </c>
      <c r="X13" s="227">
        <f t="shared" si="1"/>
        <v>1</v>
      </c>
      <c r="Y13" s="240"/>
      <c r="Z13" s="170"/>
    </row>
    <row r="14" spans="2:26" s="118" customFormat="1">
      <c r="B14" s="119">
        <v>3</v>
      </c>
      <c r="C14" s="117" t="s">
        <v>671</v>
      </c>
      <c r="D14" s="45" t="s">
        <v>246</v>
      </c>
      <c r="E14" s="137" t="s">
        <v>659</v>
      </c>
      <c r="F14" s="244" t="s">
        <v>680</v>
      </c>
      <c r="H14" s="225">
        <v>0.93158890000000005</v>
      </c>
      <c r="I14" s="225">
        <v>-33.35</v>
      </c>
      <c r="J14" s="225">
        <v>5.7212303000000002</v>
      </c>
      <c r="K14" s="225">
        <v>0.66564939999999995</v>
      </c>
      <c r="L14" s="282">
        <v>40</v>
      </c>
      <c r="M14" s="225">
        <v>0</v>
      </c>
      <c r="N14" s="225">
        <v>0</v>
      </c>
      <c r="O14" s="225">
        <v>0</v>
      </c>
      <c r="P14" s="225">
        <v>0</v>
      </c>
      <c r="Q14" s="283">
        <f t="shared" si="0"/>
        <v>1.0766391850538448</v>
      </c>
      <c r="R14" s="226">
        <v>1.0848</v>
      </c>
      <c r="S14" s="226">
        <v>1.1211</v>
      </c>
      <c r="T14" s="226">
        <v>1.0769</v>
      </c>
      <c r="U14" s="226">
        <v>1.1353</v>
      </c>
      <c r="V14" s="226">
        <v>1.1402000000000001</v>
      </c>
      <c r="W14" s="226">
        <v>0.48520000000000002</v>
      </c>
      <c r="X14" s="227">
        <f t="shared" si="1"/>
        <v>0.95650000000000013</v>
      </c>
      <c r="Y14" s="240"/>
      <c r="Z14" s="170"/>
    </row>
    <row r="15" spans="2:26" s="118" customFormat="1">
      <c r="B15" s="119">
        <v>4</v>
      </c>
      <c r="C15" s="117" t="s">
        <v>671</v>
      </c>
      <c r="D15" s="45" t="s">
        <v>246</v>
      </c>
      <c r="E15" s="137" t="s">
        <v>660</v>
      </c>
      <c r="F15" s="244" t="s">
        <v>681</v>
      </c>
      <c r="H15" s="225">
        <v>3.75</v>
      </c>
      <c r="I15" s="225">
        <v>-37.5</v>
      </c>
      <c r="J15" s="225">
        <v>6.8</v>
      </c>
      <c r="K15" s="225">
        <v>6.0911300000000002E-2</v>
      </c>
      <c r="L15" s="282">
        <v>40</v>
      </c>
      <c r="M15" s="225">
        <v>0</v>
      </c>
      <c r="N15" s="225">
        <v>0</v>
      </c>
      <c r="O15" s="225">
        <v>0</v>
      </c>
      <c r="P15" s="225">
        <v>0</v>
      </c>
      <c r="Q15" s="283">
        <f t="shared" si="0"/>
        <v>1.0126136468627658</v>
      </c>
      <c r="R15" s="226">
        <v>1.1052</v>
      </c>
      <c r="S15" s="226">
        <v>1.0857000000000001</v>
      </c>
      <c r="T15" s="226">
        <v>1.0378000000000001</v>
      </c>
      <c r="U15" s="226">
        <v>1.0622</v>
      </c>
      <c r="V15" s="226">
        <v>1.0266</v>
      </c>
      <c r="W15" s="226">
        <v>0.76290000000000002</v>
      </c>
      <c r="X15" s="227">
        <f t="shared" si="1"/>
        <v>0.91959999999999997</v>
      </c>
      <c r="Y15" s="240"/>
      <c r="Z15" s="170"/>
    </row>
    <row r="16" spans="2:26" s="118" customFormat="1">
      <c r="B16" s="119">
        <v>5</v>
      </c>
      <c r="C16" s="117" t="s">
        <v>671</v>
      </c>
      <c r="D16" s="45" t="s">
        <v>246</v>
      </c>
      <c r="E16" s="137" t="s">
        <v>661</v>
      </c>
      <c r="F16" s="244" t="s">
        <v>682</v>
      </c>
      <c r="H16" s="225">
        <v>2.4595180999999999</v>
      </c>
      <c r="I16" s="225">
        <v>-35.253212400000002</v>
      </c>
      <c r="J16" s="225">
        <v>6.0587001000000003</v>
      </c>
      <c r="K16" s="225">
        <v>0.16473699999999999</v>
      </c>
      <c r="L16" s="282">
        <v>40</v>
      </c>
      <c r="M16" s="225">
        <v>0</v>
      </c>
      <c r="N16" s="225">
        <v>0</v>
      </c>
      <c r="O16" s="225">
        <v>0</v>
      </c>
      <c r="P16" s="225">
        <v>0</v>
      </c>
      <c r="Q16" s="283">
        <f t="shared" si="0"/>
        <v>1.043802057143173</v>
      </c>
      <c r="R16" s="226">
        <v>0.97670000000000001</v>
      </c>
      <c r="S16" s="226">
        <v>1.0388999999999999</v>
      </c>
      <c r="T16" s="226">
        <v>1.0027999999999999</v>
      </c>
      <c r="U16" s="226">
        <v>1.0162</v>
      </c>
      <c r="V16" s="226">
        <v>1.0024</v>
      </c>
      <c r="W16" s="226">
        <v>1.0043</v>
      </c>
      <c r="X16" s="227">
        <f t="shared" si="1"/>
        <v>0.95870000000000122</v>
      </c>
      <c r="Y16" s="240"/>
      <c r="Z16" s="170"/>
    </row>
    <row r="17" spans="2:26" s="118" customFormat="1">
      <c r="B17" s="119">
        <v>6</v>
      </c>
      <c r="C17" s="117" t="s">
        <v>671</v>
      </c>
      <c r="D17" s="45" t="s">
        <v>246</v>
      </c>
      <c r="E17" s="137" t="s">
        <v>662</v>
      </c>
      <c r="F17" s="244" t="s">
        <v>683</v>
      </c>
      <c r="H17" s="225">
        <v>2.8195655999999998</v>
      </c>
      <c r="I17" s="225">
        <v>-36</v>
      </c>
      <c r="J17" s="225">
        <v>7.7368518000000002</v>
      </c>
      <c r="K17" s="225">
        <v>0.157281</v>
      </c>
      <c r="L17" s="282">
        <v>40</v>
      </c>
      <c r="M17" s="225">
        <v>0</v>
      </c>
      <c r="N17" s="225">
        <v>0</v>
      </c>
      <c r="O17" s="225">
        <v>0</v>
      </c>
      <c r="P17" s="225">
        <v>0</v>
      </c>
      <c r="Q17" s="283">
        <f t="shared" si="0"/>
        <v>0.96576337685759206</v>
      </c>
      <c r="R17" s="226">
        <v>0.93220000000000003</v>
      </c>
      <c r="S17" s="226">
        <v>0.98939999999999995</v>
      </c>
      <c r="T17" s="226">
        <v>1.0033000000000001</v>
      </c>
      <c r="U17" s="226">
        <v>1.0108999999999999</v>
      </c>
      <c r="V17" s="226">
        <v>1.018</v>
      </c>
      <c r="W17" s="226">
        <v>1.0356000000000001</v>
      </c>
      <c r="X17" s="227">
        <f t="shared" si="1"/>
        <v>1.0106000000000002</v>
      </c>
      <c r="Y17" s="240"/>
      <c r="Z17" s="170"/>
    </row>
    <row r="18" spans="2:26" s="118" customFormat="1">
      <c r="B18" s="119">
        <v>7</v>
      </c>
      <c r="C18" s="117" t="s">
        <v>671</v>
      </c>
      <c r="D18" s="45" t="s">
        <v>246</v>
      </c>
      <c r="E18" s="137" t="s">
        <v>663</v>
      </c>
      <c r="F18" s="244" t="s">
        <v>684</v>
      </c>
      <c r="H18" s="225">
        <v>3.6017736</v>
      </c>
      <c r="I18" s="225">
        <v>-37.882536799999997</v>
      </c>
      <c r="J18" s="225">
        <v>6.9836070000000001</v>
      </c>
      <c r="K18" s="225">
        <v>5.4826199999999999E-2</v>
      </c>
      <c r="L18" s="282">
        <v>40</v>
      </c>
      <c r="M18" s="225">
        <v>0</v>
      </c>
      <c r="N18" s="225">
        <v>0</v>
      </c>
      <c r="O18" s="225">
        <v>0</v>
      </c>
      <c r="P18" s="225">
        <v>0</v>
      </c>
      <c r="Q18" s="283">
        <f t="shared" si="0"/>
        <v>0.90239375975311864</v>
      </c>
      <c r="R18" s="226">
        <v>0.98970000000000002</v>
      </c>
      <c r="S18" s="226">
        <v>0.9627</v>
      </c>
      <c r="T18" s="226">
        <v>1.0507</v>
      </c>
      <c r="U18" s="226">
        <v>1.0551999999999999</v>
      </c>
      <c r="V18" s="226">
        <v>1.0297000000000001</v>
      </c>
      <c r="W18" s="226">
        <v>0.97670000000000001</v>
      </c>
      <c r="X18" s="227">
        <f t="shared" si="1"/>
        <v>0.9352999999999998</v>
      </c>
      <c r="Y18" s="240"/>
      <c r="Z18" s="170"/>
    </row>
    <row r="19" spans="2:26" s="118" customFormat="1">
      <c r="B19" s="119">
        <v>8</v>
      </c>
      <c r="C19" s="117" t="s">
        <v>671</v>
      </c>
      <c r="D19" s="45" t="s">
        <v>246</v>
      </c>
      <c r="E19" s="137" t="s">
        <v>664</v>
      </c>
      <c r="F19" s="244" t="s">
        <v>685</v>
      </c>
      <c r="H19" s="225">
        <v>4.0196902000000003</v>
      </c>
      <c r="I19" s="225">
        <v>-37.828203700000003</v>
      </c>
      <c r="J19" s="225">
        <v>8.1593368999999996</v>
      </c>
      <c r="K19" s="225">
        <v>4.72845E-2</v>
      </c>
      <c r="L19" s="282">
        <v>40</v>
      </c>
      <c r="M19" s="225">
        <v>0</v>
      </c>
      <c r="N19" s="225">
        <v>0</v>
      </c>
      <c r="O19" s="225">
        <v>0</v>
      </c>
      <c r="P19" s="225">
        <v>0</v>
      </c>
      <c r="Q19" s="283">
        <f t="shared" si="0"/>
        <v>0.86486713303260787</v>
      </c>
      <c r="R19" s="226">
        <v>1.0358000000000001</v>
      </c>
      <c r="S19" s="226">
        <v>1.0232000000000001</v>
      </c>
      <c r="T19" s="226">
        <v>1.0251999999999999</v>
      </c>
      <c r="U19" s="226">
        <v>1.0295000000000001</v>
      </c>
      <c r="V19" s="226">
        <v>1.0253000000000001</v>
      </c>
      <c r="W19" s="226">
        <v>0.96750000000000003</v>
      </c>
      <c r="X19" s="227">
        <f t="shared" si="1"/>
        <v>0.89350000000000041</v>
      </c>
      <c r="Y19" s="240"/>
      <c r="Z19" s="170"/>
    </row>
    <row r="20" spans="2:26" s="118" customFormat="1">
      <c r="B20" s="119">
        <v>9</v>
      </c>
      <c r="C20" s="117" t="s">
        <v>671</v>
      </c>
      <c r="D20" s="45" t="s">
        <v>246</v>
      </c>
      <c r="E20" s="137" t="s">
        <v>665</v>
      </c>
      <c r="F20" s="244" t="s">
        <v>686</v>
      </c>
      <c r="H20" s="225">
        <v>3.0084346000000002</v>
      </c>
      <c r="I20" s="225">
        <v>-36.607845300000001</v>
      </c>
      <c r="J20" s="225">
        <v>7.3211870000000001</v>
      </c>
      <c r="K20" s="225">
        <v>0.15496599999999999</v>
      </c>
      <c r="L20" s="282">
        <v>40</v>
      </c>
      <c r="M20" s="225">
        <v>0</v>
      </c>
      <c r="N20" s="225">
        <v>0</v>
      </c>
      <c r="O20" s="225">
        <v>0</v>
      </c>
      <c r="P20" s="225">
        <v>0</v>
      </c>
      <c r="Q20" s="283">
        <f t="shared" si="0"/>
        <v>0.97302438504000599</v>
      </c>
      <c r="R20" s="226">
        <v>1.03</v>
      </c>
      <c r="S20" s="226">
        <v>1.03</v>
      </c>
      <c r="T20" s="226">
        <v>1.02</v>
      </c>
      <c r="U20" s="226">
        <v>1.03</v>
      </c>
      <c r="V20" s="226">
        <v>1.01</v>
      </c>
      <c r="W20" s="226">
        <v>0.93</v>
      </c>
      <c r="X20" s="227">
        <f t="shared" si="1"/>
        <v>0.95000000000000018</v>
      </c>
      <c r="Y20" s="240"/>
      <c r="Z20" s="170"/>
    </row>
    <row r="21" spans="2:26" s="118" customFormat="1">
      <c r="B21" s="119">
        <v>10</v>
      </c>
      <c r="C21" s="117" t="s">
        <v>671</v>
      </c>
      <c r="D21" s="45" t="s">
        <v>246</v>
      </c>
      <c r="E21" s="137" t="s">
        <v>666</v>
      </c>
      <c r="F21" s="244" t="s">
        <v>687</v>
      </c>
      <c r="H21" s="225">
        <v>3.4428942999999999</v>
      </c>
      <c r="I21" s="225">
        <v>-36.659050399999998</v>
      </c>
      <c r="J21" s="225">
        <v>7.6083226000000002</v>
      </c>
      <c r="K21" s="225">
        <v>7.4685000000000001E-2</v>
      </c>
      <c r="L21" s="282">
        <v>40</v>
      </c>
      <c r="M21" s="225">
        <v>0</v>
      </c>
      <c r="N21" s="225">
        <v>0</v>
      </c>
      <c r="O21" s="225">
        <v>0</v>
      </c>
      <c r="P21" s="225">
        <v>0</v>
      </c>
      <c r="Q21" s="283">
        <f t="shared" si="0"/>
        <v>0.97768382110526542</v>
      </c>
      <c r="R21" s="226">
        <v>1.0354000000000001</v>
      </c>
      <c r="S21" s="226">
        <v>1.0523</v>
      </c>
      <c r="T21" s="226">
        <v>1.0448999999999999</v>
      </c>
      <c r="U21" s="226">
        <v>1.0494000000000001</v>
      </c>
      <c r="V21" s="226">
        <v>0.98850000000000005</v>
      </c>
      <c r="W21" s="226">
        <v>0.88600000000000001</v>
      </c>
      <c r="X21" s="227">
        <f t="shared" si="1"/>
        <v>0.94349999999999934</v>
      </c>
      <c r="Y21" s="240"/>
      <c r="Z21" s="170"/>
    </row>
    <row r="22" spans="2:26" s="118" customFormat="1">
      <c r="B22" s="119">
        <v>11</v>
      </c>
      <c r="C22" s="117" t="s">
        <v>671</v>
      </c>
      <c r="D22" s="45" t="s">
        <v>246</v>
      </c>
      <c r="E22" s="137" t="s">
        <v>667</v>
      </c>
      <c r="F22" s="244" t="s">
        <v>688</v>
      </c>
      <c r="H22" s="225">
        <v>2.5187775000000001</v>
      </c>
      <c r="I22" s="225">
        <v>-35.033375399999997</v>
      </c>
      <c r="J22" s="225">
        <v>6.2240634000000004</v>
      </c>
      <c r="K22" s="225">
        <v>0.10107820000000001</v>
      </c>
      <c r="L22" s="282">
        <v>40</v>
      </c>
      <c r="M22" s="225">
        <v>0</v>
      </c>
      <c r="N22" s="225">
        <v>0</v>
      </c>
      <c r="O22" s="225">
        <v>0</v>
      </c>
      <c r="P22" s="225">
        <v>0</v>
      </c>
      <c r="Q22" s="283">
        <f t="shared" si="0"/>
        <v>1.0146273685996503</v>
      </c>
      <c r="R22" s="226">
        <v>1.0354000000000001</v>
      </c>
      <c r="S22" s="226">
        <v>1.0523</v>
      </c>
      <c r="T22" s="226">
        <v>1.0448999999999999</v>
      </c>
      <c r="U22" s="226">
        <v>1.0494000000000001</v>
      </c>
      <c r="V22" s="226">
        <v>0.98850000000000005</v>
      </c>
      <c r="W22" s="226">
        <v>0.88600000000000001</v>
      </c>
      <c r="X22" s="227">
        <f t="shared" si="1"/>
        <v>0.94349999999999934</v>
      </c>
      <c r="Y22" s="240"/>
      <c r="Z22" s="170"/>
    </row>
    <row r="23" spans="2:26" s="118" customFormat="1">
      <c r="B23" s="119">
        <v>12</v>
      </c>
      <c r="C23" s="117" t="s">
        <v>671</v>
      </c>
      <c r="D23" s="45" t="s">
        <v>246</v>
      </c>
      <c r="E23" s="137" t="s">
        <v>668</v>
      </c>
      <c r="F23" s="244" t="s">
        <v>689</v>
      </c>
      <c r="H23" s="225">
        <v>3.1177248</v>
      </c>
      <c r="I23" s="225">
        <v>-35.871506199999999</v>
      </c>
      <c r="J23" s="225">
        <v>7.5186828999999999</v>
      </c>
      <c r="K23" s="225">
        <v>3.4330100000000002E-2</v>
      </c>
      <c r="L23" s="282">
        <v>40</v>
      </c>
      <c r="M23" s="225">
        <v>0</v>
      </c>
      <c r="N23" s="225">
        <v>0</v>
      </c>
      <c r="O23" s="225">
        <v>0</v>
      </c>
      <c r="P23" s="225">
        <v>0</v>
      </c>
      <c r="Q23" s="283">
        <f t="shared" si="0"/>
        <v>0.9622064996731321</v>
      </c>
      <c r="R23" s="226">
        <v>1.0699000000000001</v>
      </c>
      <c r="S23" s="226">
        <v>1.0365</v>
      </c>
      <c r="T23" s="226">
        <v>0.99329999999999996</v>
      </c>
      <c r="U23" s="226">
        <v>0.99480000000000002</v>
      </c>
      <c r="V23" s="226">
        <v>1.0659000000000001</v>
      </c>
      <c r="W23" s="226">
        <v>0.93620000000000003</v>
      </c>
      <c r="X23" s="227">
        <f t="shared" si="1"/>
        <v>0.90339999999999954</v>
      </c>
      <c r="Y23" s="240"/>
      <c r="Z23" s="170"/>
    </row>
    <row r="24" spans="2:26" s="118" customFormat="1">
      <c r="B24" s="119">
        <v>13</v>
      </c>
      <c r="C24" s="117" t="s">
        <v>671</v>
      </c>
      <c r="D24" s="45" t="s">
        <v>246</v>
      </c>
      <c r="E24" s="137" t="s">
        <v>669</v>
      </c>
      <c r="F24" s="244" t="s">
        <v>690</v>
      </c>
      <c r="H24" s="225">
        <v>3.85</v>
      </c>
      <c r="I24" s="225">
        <v>-37</v>
      </c>
      <c r="J24" s="225">
        <v>10.2405021</v>
      </c>
      <c r="K24" s="225">
        <v>4.6924300000000002E-2</v>
      </c>
      <c r="L24" s="282">
        <v>40</v>
      </c>
      <c r="M24" s="225">
        <v>0</v>
      </c>
      <c r="N24" s="225">
        <v>0</v>
      </c>
      <c r="O24" s="225">
        <v>0</v>
      </c>
      <c r="P24" s="225">
        <v>0</v>
      </c>
      <c r="Q24" s="283">
        <f t="shared" si="0"/>
        <v>0.75691065279879233</v>
      </c>
      <c r="R24" s="226">
        <v>1.0214000000000001</v>
      </c>
      <c r="S24" s="226">
        <v>1.0866</v>
      </c>
      <c r="T24" s="226">
        <v>1.0720000000000001</v>
      </c>
      <c r="U24" s="226">
        <v>1.0557000000000001</v>
      </c>
      <c r="V24" s="226">
        <v>1.0117</v>
      </c>
      <c r="W24" s="226">
        <v>0.90010000000000001</v>
      </c>
      <c r="X24" s="227">
        <f t="shared" si="1"/>
        <v>0.85249999999999915</v>
      </c>
      <c r="Y24" s="240"/>
      <c r="Z24" s="170"/>
    </row>
    <row r="25" spans="2:26" s="118" customFormat="1">
      <c r="B25" s="119">
        <v>14</v>
      </c>
      <c r="C25" s="117" t="s">
        <v>671</v>
      </c>
      <c r="D25" s="45" t="s">
        <v>246</v>
      </c>
      <c r="E25" s="137" t="s">
        <v>670</v>
      </c>
      <c r="F25" s="244" t="s">
        <v>691</v>
      </c>
      <c r="H25" s="225">
        <v>1.0535874999999999</v>
      </c>
      <c r="I25" s="225">
        <v>-35.299999999999997</v>
      </c>
      <c r="J25" s="225">
        <v>4.8662747</v>
      </c>
      <c r="K25" s="225">
        <v>0.68110420000000005</v>
      </c>
      <c r="L25" s="282">
        <v>40</v>
      </c>
      <c r="M25" s="225">
        <v>0</v>
      </c>
      <c r="N25" s="225">
        <v>0</v>
      </c>
      <c r="O25" s="225">
        <v>0</v>
      </c>
      <c r="P25" s="225">
        <v>0</v>
      </c>
      <c r="Q25" s="283">
        <f t="shared" si="0"/>
        <v>1.0844348950990992</v>
      </c>
      <c r="R25" s="226">
        <v>1.2457</v>
      </c>
      <c r="S25" s="226">
        <v>1.2615000000000001</v>
      </c>
      <c r="T25" s="226">
        <v>1.2706999999999999</v>
      </c>
      <c r="U25" s="226">
        <v>1.2430000000000001</v>
      </c>
      <c r="V25" s="226">
        <v>1.1275999999999999</v>
      </c>
      <c r="W25" s="226">
        <v>0.38769999999999999</v>
      </c>
      <c r="X25" s="227">
        <f t="shared" si="1"/>
        <v>0.46379999999999999</v>
      </c>
      <c r="Y25" s="240"/>
      <c r="Z25" s="170"/>
    </row>
    <row r="26" spans="2:26" s="118" customFormat="1">
      <c r="B26" s="119">
        <v>15</v>
      </c>
      <c r="C26" s="117" t="s">
        <v>671</v>
      </c>
      <c r="D26" s="45"/>
      <c r="E26" s="137"/>
      <c r="F26" s="244"/>
      <c r="H26" s="225"/>
      <c r="I26" s="225"/>
      <c r="J26" s="225"/>
      <c r="K26" s="225"/>
      <c r="L26" s="282"/>
      <c r="M26" s="225"/>
      <c r="N26" s="225"/>
      <c r="O26" s="225"/>
      <c r="P26" s="225"/>
      <c r="Q26" s="283"/>
      <c r="R26" s="226"/>
      <c r="S26" s="226"/>
      <c r="T26" s="226"/>
      <c r="U26" s="226"/>
      <c r="V26" s="226"/>
      <c r="W26" s="226"/>
      <c r="X26" s="227"/>
      <c r="Y26" s="240"/>
      <c r="Z26" s="170"/>
    </row>
    <row r="27" spans="2:26" s="118" customFormat="1">
      <c r="B27" s="119">
        <v>16</v>
      </c>
      <c r="C27" s="117" t="s">
        <v>671</v>
      </c>
      <c r="D27" s="45"/>
      <c r="E27" s="137"/>
      <c r="F27" s="244"/>
      <c r="H27" s="228"/>
      <c r="I27" s="228"/>
      <c r="J27" s="228"/>
      <c r="K27" s="228"/>
      <c r="L27" s="282"/>
      <c r="M27" s="228"/>
      <c r="N27" s="228"/>
      <c r="O27" s="228"/>
      <c r="P27" s="228"/>
      <c r="Q27" s="284"/>
      <c r="R27" s="229"/>
      <c r="S27" s="229"/>
      <c r="T27" s="229"/>
      <c r="U27" s="229"/>
      <c r="V27" s="229"/>
      <c r="W27" s="229"/>
      <c r="X27" s="230"/>
      <c r="Y27" s="240"/>
    </row>
    <row r="28" spans="2:26" s="118" customFormat="1">
      <c r="B28" s="119">
        <v>17</v>
      </c>
      <c r="C28" s="117" t="s">
        <v>671</v>
      </c>
      <c r="D28" s="45"/>
      <c r="E28" s="137"/>
      <c r="F28" s="244"/>
      <c r="H28" s="228"/>
      <c r="I28" s="228"/>
      <c r="J28" s="228"/>
      <c r="K28" s="228"/>
      <c r="L28" s="282"/>
      <c r="M28" s="228"/>
      <c r="N28" s="228"/>
      <c r="O28" s="228"/>
      <c r="P28" s="228"/>
      <c r="Q28" s="284"/>
      <c r="R28" s="229"/>
      <c r="S28" s="229"/>
      <c r="T28" s="229"/>
      <c r="U28" s="229"/>
      <c r="V28" s="229"/>
      <c r="W28" s="229"/>
      <c r="X28" s="230"/>
      <c r="Y28" s="240"/>
    </row>
    <row r="29" spans="2:26" s="118" customFormat="1">
      <c r="B29" s="119">
        <v>18</v>
      </c>
      <c r="C29" s="117" t="s">
        <v>671</v>
      </c>
      <c r="D29" s="45"/>
      <c r="E29" s="137"/>
      <c r="F29" s="244"/>
      <c r="H29" s="228"/>
      <c r="I29" s="228"/>
      <c r="J29" s="228"/>
      <c r="K29" s="228"/>
      <c r="L29" s="282"/>
      <c r="M29" s="228"/>
      <c r="N29" s="228"/>
      <c r="O29" s="228"/>
      <c r="P29" s="228"/>
      <c r="Q29" s="284"/>
      <c r="R29" s="229"/>
      <c r="S29" s="229"/>
      <c r="T29" s="229"/>
      <c r="U29" s="229"/>
      <c r="V29" s="229"/>
      <c r="W29" s="229"/>
      <c r="X29" s="230"/>
      <c r="Y29" s="240"/>
    </row>
    <row r="30" spans="2:26" s="118" customFormat="1">
      <c r="B30" s="119">
        <v>19</v>
      </c>
      <c r="C30" s="117" t="s">
        <v>671</v>
      </c>
      <c r="D30" s="45"/>
      <c r="E30" s="137"/>
      <c r="F30" s="244"/>
      <c r="H30" s="228"/>
      <c r="I30" s="228"/>
      <c r="J30" s="228"/>
      <c r="K30" s="228"/>
      <c r="L30" s="282"/>
      <c r="M30" s="228"/>
      <c r="N30" s="228"/>
      <c r="O30" s="228"/>
      <c r="P30" s="228"/>
      <c r="Q30" s="284"/>
      <c r="R30" s="229"/>
      <c r="S30" s="229"/>
      <c r="T30" s="229"/>
      <c r="U30" s="229"/>
      <c r="V30" s="229"/>
      <c r="W30" s="229"/>
      <c r="X30" s="230"/>
      <c r="Y30" s="240"/>
    </row>
    <row r="31" spans="2:26" s="118" customFormat="1">
      <c r="B31" s="119">
        <v>20</v>
      </c>
      <c r="C31" s="117" t="s">
        <v>671</v>
      </c>
      <c r="D31" s="45"/>
      <c r="E31" s="137"/>
      <c r="F31" s="244"/>
      <c r="H31" s="228"/>
      <c r="I31" s="228"/>
      <c r="J31" s="228"/>
      <c r="K31" s="228"/>
      <c r="L31" s="282"/>
      <c r="M31" s="228"/>
      <c r="N31" s="228"/>
      <c r="O31" s="228"/>
      <c r="P31" s="228"/>
      <c r="Q31" s="284"/>
      <c r="R31" s="229"/>
      <c r="S31" s="229"/>
      <c r="T31" s="229"/>
      <c r="U31" s="229"/>
      <c r="V31" s="229"/>
      <c r="W31" s="229"/>
      <c r="X31" s="230"/>
      <c r="Y31" s="240"/>
    </row>
    <row r="32" spans="2:26" s="118" customFormat="1">
      <c r="B32" s="119">
        <v>21</v>
      </c>
      <c r="C32" s="117" t="s">
        <v>671</v>
      </c>
      <c r="D32" s="45"/>
      <c r="E32" s="137"/>
      <c r="F32" s="244"/>
      <c r="H32" s="228"/>
      <c r="I32" s="228"/>
      <c r="J32" s="228"/>
      <c r="K32" s="228"/>
      <c r="L32" s="282"/>
      <c r="M32" s="228"/>
      <c r="N32" s="228"/>
      <c r="O32" s="228"/>
      <c r="P32" s="228"/>
      <c r="Q32" s="284"/>
      <c r="R32" s="229"/>
      <c r="S32" s="229"/>
      <c r="T32" s="229"/>
      <c r="U32" s="229"/>
      <c r="V32" s="229"/>
      <c r="W32" s="229"/>
      <c r="X32" s="230"/>
      <c r="Y32" s="240"/>
    </row>
    <row r="33" spans="2:25" s="118" customFormat="1">
      <c r="B33" s="119">
        <v>22</v>
      </c>
      <c r="C33" s="117" t="s">
        <v>671</v>
      </c>
      <c r="D33" s="45"/>
      <c r="E33" s="137"/>
      <c r="F33" s="244"/>
      <c r="H33" s="228"/>
      <c r="I33" s="228"/>
      <c r="J33" s="228"/>
      <c r="K33" s="228"/>
      <c r="L33" s="282"/>
      <c r="M33" s="228"/>
      <c r="N33" s="228"/>
      <c r="O33" s="228"/>
      <c r="P33" s="228"/>
      <c r="Q33" s="284"/>
      <c r="R33" s="229"/>
      <c r="S33" s="229"/>
      <c r="T33" s="229"/>
      <c r="U33" s="229"/>
      <c r="V33" s="229"/>
      <c r="W33" s="229"/>
      <c r="X33" s="230"/>
      <c r="Y33" s="240"/>
    </row>
    <row r="34" spans="2:25" s="118" customFormat="1">
      <c r="B34" s="119">
        <v>23</v>
      </c>
      <c r="C34" s="117" t="s">
        <v>671</v>
      </c>
      <c r="D34" s="45"/>
      <c r="E34" s="137"/>
      <c r="F34" s="244"/>
      <c r="H34" s="228"/>
      <c r="I34" s="228"/>
      <c r="J34" s="228"/>
      <c r="K34" s="228"/>
      <c r="L34" s="282"/>
      <c r="M34" s="228"/>
      <c r="N34" s="228"/>
      <c r="O34" s="228"/>
      <c r="P34" s="228"/>
      <c r="Q34" s="284"/>
      <c r="R34" s="229"/>
      <c r="S34" s="229"/>
      <c r="T34" s="229"/>
      <c r="U34" s="229"/>
      <c r="V34" s="229"/>
      <c r="W34" s="229"/>
      <c r="X34" s="230"/>
      <c r="Y34" s="240"/>
    </row>
    <row r="35" spans="2:25" s="118" customFormat="1">
      <c r="B35" s="119">
        <v>24</v>
      </c>
      <c r="C35" s="117" t="s">
        <v>671</v>
      </c>
      <c r="D35" s="45"/>
      <c r="E35" s="137"/>
      <c r="F35" s="244"/>
      <c r="H35" s="228"/>
      <c r="I35" s="228"/>
      <c r="J35" s="228"/>
      <c r="K35" s="228"/>
      <c r="L35" s="282"/>
      <c r="M35" s="228"/>
      <c r="N35" s="228"/>
      <c r="O35" s="228"/>
      <c r="P35" s="228"/>
      <c r="Q35" s="284"/>
      <c r="R35" s="229"/>
      <c r="S35" s="229"/>
      <c r="T35" s="229"/>
      <c r="U35" s="229"/>
      <c r="V35" s="229"/>
      <c r="W35" s="229"/>
      <c r="X35" s="230"/>
      <c r="Y35" s="240"/>
    </row>
    <row r="36" spans="2:25" s="118" customFormat="1">
      <c r="B36" s="119">
        <v>25</v>
      </c>
      <c r="C36" s="117" t="s">
        <v>671</v>
      </c>
      <c r="D36" s="45"/>
      <c r="E36" s="137"/>
      <c r="F36" s="244"/>
      <c r="H36" s="228"/>
      <c r="I36" s="228"/>
      <c r="J36" s="228"/>
      <c r="K36" s="228"/>
      <c r="L36" s="282"/>
      <c r="M36" s="228"/>
      <c r="N36" s="228"/>
      <c r="O36" s="228"/>
      <c r="P36" s="228"/>
      <c r="Q36" s="284"/>
      <c r="R36" s="229"/>
      <c r="S36" s="229"/>
      <c r="T36" s="229"/>
      <c r="U36" s="229"/>
      <c r="V36" s="229"/>
      <c r="W36" s="229"/>
      <c r="X36" s="230"/>
      <c r="Y36" s="240"/>
    </row>
    <row r="37" spans="2:25" s="118" customFormat="1">
      <c r="B37" s="119">
        <v>26</v>
      </c>
      <c r="C37" s="117" t="s">
        <v>671</v>
      </c>
      <c r="D37" s="45"/>
      <c r="E37" s="137"/>
      <c r="F37" s="244"/>
      <c r="H37" s="228"/>
      <c r="I37" s="228"/>
      <c r="J37" s="228"/>
      <c r="K37" s="228"/>
      <c r="L37" s="282"/>
      <c r="M37" s="228"/>
      <c r="N37" s="228"/>
      <c r="O37" s="228"/>
      <c r="P37" s="228"/>
      <c r="Q37" s="284"/>
      <c r="R37" s="229"/>
      <c r="S37" s="229"/>
      <c r="T37" s="229"/>
      <c r="U37" s="229"/>
      <c r="V37" s="229"/>
      <c r="W37" s="229"/>
      <c r="X37" s="230"/>
      <c r="Y37" s="240"/>
    </row>
    <row r="38" spans="2:25" s="118" customFormat="1">
      <c r="B38" s="119">
        <v>27</v>
      </c>
      <c r="C38" s="117" t="s">
        <v>671</v>
      </c>
      <c r="D38" s="45"/>
      <c r="E38" s="137"/>
      <c r="F38" s="244"/>
      <c r="H38" s="228"/>
      <c r="I38" s="228"/>
      <c r="J38" s="228"/>
      <c r="K38" s="228"/>
      <c r="L38" s="282"/>
      <c r="M38" s="228"/>
      <c r="N38" s="228"/>
      <c r="O38" s="228"/>
      <c r="P38" s="228"/>
      <c r="Q38" s="284"/>
      <c r="R38" s="229"/>
      <c r="S38" s="229"/>
      <c r="T38" s="229"/>
      <c r="U38" s="229"/>
      <c r="V38" s="229"/>
      <c r="W38" s="229"/>
      <c r="X38" s="230"/>
      <c r="Y38" s="240"/>
    </row>
    <row r="39" spans="2:25" s="118" customFormat="1">
      <c r="B39" s="119">
        <v>28</v>
      </c>
      <c r="C39" s="117" t="s">
        <v>671</v>
      </c>
      <c r="D39" s="45"/>
      <c r="E39" s="137"/>
      <c r="F39" s="244"/>
      <c r="H39" s="228"/>
      <c r="I39" s="228"/>
      <c r="J39" s="228"/>
      <c r="K39" s="228"/>
      <c r="L39" s="282"/>
      <c r="M39" s="228"/>
      <c r="N39" s="228"/>
      <c r="O39" s="228"/>
      <c r="P39" s="228"/>
      <c r="Q39" s="284"/>
      <c r="R39" s="229"/>
      <c r="S39" s="229"/>
      <c r="T39" s="229"/>
      <c r="U39" s="229"/>
      <c r="V39" s="229"/>
      <c r="W39" s="229"/>
      <c r="X39" s="230"/>
      <c r="Y39" s="240"/>
    </row>
    <row r="40" spans="2:25" s="118" customFormat="1">
      <c r="B40" s="119">
        <v>29</v>
      </c>
      <c r="C40" s="117" t="s">
        <v>671</v>
      </c>
      <c r="D40" s="45"/>
      <c r="E40" s="137"/>
      <c r="F40" s="244"/>
      <c r="H40" s="228"/>
      <c r="I40" s="228"/>
      <c r="J40" s="228"/>
      <c r="K40" s="228"/>
      <c r="L40" s="282"/>
      <c r="M40" s="228"/>
      <c r="N40" s="228"/>
      <c r="O40" s="228"/>
      <c r="P40" s="228"/>
      <c r="Q40" s="284"/>
      <c r="R40" s="229"/>
      <c r="S40" s="229"/>
      <c r="T40" s="229"/>
      <c r="U40" s="229"/>
      <c r="V40" s="229"/>
      <c r="W40" s="229"/>
      <c r="X40" s="230"/>
      <c r="Y40" s="240"/>
    </row>
    <row r="41" spans="2:25" s="118" customFormat="1">
      <c r="B41" s="119">
        <v>30</v>
      </c>
      <c r="C41" s="117" t="s">
        <v>671</v>
      </c>
      <c r="D41" s="45"/>
      <c r="E41" s="137"/>
      <c r="F41" s="244"/>
      <c r="H41" s="228"/>
      <c r="I41" s="228"/>
      <c r="J41" s="228"/>
      <c r="K41" s="228"/>
      <c r="L41" s="282"/>
      <c r="M41" s="228"/>
      <c r="N41" s="228"/>
      <c r="O41" s="228"/>
      <c r="P41" s="228"/>
      <c r="Q41" s="284"/>
      <c r="R41" s="229"/>
      <c r="S41" s="229"/>
      <c r="T41" s="229"/>
      <c r="U41" s="229"/>
      <c r="V41" s="229"/>
      <c r="W41" s="229"/>
      <c r="X41" s="230"/>
      <c r="Y41" s="240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dataConsolidate/>
  <conditionalFormatting sqref="E12:F41 Y12:Y41">
    <cfRule type="duplicateValues" dxfId="8" priority="33"/>
  </conditionalFormatting>
  <conditionalFormatting sqref="F11:F41">
    <cfRule type="expression" dxfId="7" priority="11">
      <formula>ISERROR(F11)</formula>
    </cfRule>
  </conditionalFormatting>
  <conditionalFormatting sqref="H11:Y41">
    <cfRule type="expression" dxfId="6" priority="1">
      <formula>ISERROR(H11)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310DF498-7DF2-441E-8E3C-175098DF47C5}">
      <formula1>"BDEW,Ind.-Koef."</formula1>
    </dataValidation>
    <dataValidation errorStyle="warning" allowBlank="1" showInputMessage="1" showErrorMessage="1" errorTitle="Profil-Art" error="Bitte Profilwahl gemäß Auswahlfeld" sqref="D11" xr:uid="{8577940F-5271-4FEB-9F93-02CBEDBACC68}"/>
  </dataValidations>
  <pageMargins left="0.25" right="0.25" top="0.75" bottom="0.75" header="0.3" footer="0.3"/>
  <pageSetup paperSize="9"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9788-D89E-4EC6-9C36-9622BB8FA999}">
  <sheetPr codeName="Tabelle6">
    <tabColor rgb="FF00B050"/>
    <pageSetUpPr fitToPage="1"/>
  </sheetPr>
  <dimension ref="A1:AE35"/>
  <sheetViews>
    <sheetView showGridLines="0" zoomScale="80" zoomScaleNormal="80" workbookViewId="0">
      <selection activeCell="M11" sqref="M11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448</v>
      </c>
    </row>
    <row r="3" spans="2:30" ht="15" customHeight="1">
      <c r="B3" s="66"/>
    </row>
    <row r="4" spans="2:30" ht="15" customHeight="1">
      <c r="B4" s="48" t="s">
        <v>447</v>
      </c>
      <c r="C4" s="46" t="str">
        <f>#N/A</f>
        <v>Stadtwerke Rastatt GmbH</v>
      </c>
      <c r="D4" s="58"/>
      <c r="G4" s="58"/>
      <c r="I4" s="58"/>
      <c r="J4" s="59"/>
      <c r="M4" s="67" t="s">
        <v>540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446</v>
      </c>
      <c r="C5" s="44" t="str">
        <f>#N/A</f>
        <v>Angaben gelten für alle Netzgebiete</v>
      </c>
      <c r="D5" s="25"/>
      <c r="E5" s="58"/>
      <c r="F5" s="58"/>
      <c r="G5" s="58"/>
      <c r="I5" s="58"/>
      <c r="J5" s="58"/>
      <c r="K5" s="58"/>
      <c r="L5" s="58"/>
      <c r="M5" s="68" t="s">
        <v>509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444</v>
      </c>
      <c r="C6" s="46" t="str">
        <f>#N/A</f>
        <v>9870048200008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132</v>
      </c>
      <c r="C7" s="43">
        <f>#N/A</f>
        <v>42278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89" t="s">
        <v>460</v>
      </c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1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469</v>
      </c>
      <c r="N9" s="70" t="s">
        <v>371</v>
      </c>
      <c r="O9" s="71" t="s">
        <v>372</v>
      </c>
      <c r="P9" s="71" t="s">
        <v>373</v>
      </c>
      <c r="Q9" s="71" t="s">
        <v>374</v>
      </c>
      <c r="R9" s="71" t="s">
        <v>375</v>
      </c>
      <c r="S9" s="71" t="s">
        <v>376</v>
      </c>
      <c r="T9" s="71" t="s">
        <v>377</v>
      </c>
      <c r="U9" s="71" t="s">
        <v>378</v>
      </c>
      <c r="V9" s="71" t="s">
        <v>379</v>
      </c>
      <c r="W9" s="71" t="s">
        <v>380</v>
      </c>
      <c r="X9" s="71" t="s">
        <v>381</v>
      </c>
      <c r="Y9" s="71" t="s">
        <v>382</v>
      </c>
      <c r="Z9" s="71" t="s">
        <v>383</v>
      </c>
      <c r="AA9" s="71" t="s">
        <v>384</v>
      </c>
      <c r="AB9" s="71" t="s">
        <v>385</v>
      </c>
      <c r="AC9" s="72" t="s">
        <v>386</v>
      </c>
      <c r="AD9" s="72" t="s">
        <v>428</v>
      </c>
    </row>
    <row r="10" spans="2:30" ht="72" customHeight="1" thickBot="1">
      <c r="B10" s="294" t="s">
        <v>584</v>
      </c>
      <c r="C10" s="295"/>
      <c r="D10" s="73">
        <v>2</v>
      </c>
      <c r="E10" s="74" t="str">
        <f>IF(ISERROR(HLOOKUP(E$11,$M$9:$AD$33,$D10,0)),"",HLOOKUP(E$11,$M$9:$AD$33,$D10,0))</f>
        <v/>
      </c>
      <c r="F10" s="292" t="s">
        <v>397</v>
      </c>
      <c r="G10" s="292"/>
      <c r="H10" s="292"/>
      <c r="I10" s="292"/>
      <c r="J10" s="292"/>
      <c r="K10" s="292"/>
      <c r="L10" s="293"/>
      <c r="M10" s="75" t="s">
        <v>470</v>
      </c>
      <c r="N10" s="76" t="s">
        <v>471</v>
      </c>
      <c r="O10" s="77" t="s">
        <v>472</v>
      </c>
      <c r="P10" s="78" t="s">
        <v>473</v>
      </c>
      <c r="Q10" s="78" t="s">
        <v>474</v>
      </c>
      <c r="R10" s="78" t="s">
        <v>475</v>
      </c>
      <c r="S10" s="78" t="s">
        <v>476</v>
      </c>
      <c r="T10" s="78" t="s">
        <v>477</v>
      </c>
      <c r="U10" s="78" t="s">
        <v>478</v>
      </c>
      <c r="V10" s="78" t="s">
        <v>479</v>
      </c>
      <c r="W10" s="78" t="s">
        <v>480</v>
      </c>
      <c r="X10" s="78" t="s">
        <v>481</v>
      </c>
      <c r="Y10" s="78" t="s">
        <v>482</v>
      </c>
      <c r="Z10" s="78" t="s">
        <v>483</v>
      </c>
      <c r="AA10" s="78" t="s">
        <v>484</v>
      </c>
      <c r="AB10" s="78" t="s">
        <v>485</v>
      </c>
      <c r="AC10" s="79" t="s">
        <v>486</v>
      </c>
      <c r="AD10" s="80" t="s">
        <v>429</v>
      </c>
    </row>
    <row r="11" spans="2:30" ht="15.75" thickBot="1">
      <c r="B11" s="81" t="s">
        <v>420</v>
      </c>
      <c r="C11" s="82"/>
      <c r="D11" s="83">
        <v>3</v>
      </c>
      <c r="E11" s="84"/>
      <c r="F11" s="85" t="s">
        <v>388</v>
      </c>
      <c r="G11" s="86" t="s">
        <v>389</v>
      </c>
      <c r="H11" s="86" t="s">
        <v>390</v>
      </c>
      <c r="I11" s="86" t="s">
        <v>391</v>
      </c>
      <c r="J11" s="86" t="s">
        <v>392</v>
      </c>
      <c r="K11" s="86" t="s">
        <v>393</v>
      </c>
      <c r="L11" s="87" t="s">
        <v>394</v>
      </c>
      <c r="M11" s="53">
        <v>0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1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398</v>
      </c>
      <c r="C12" s="89"/>
      <c r="D12" s="90">
        <v>4</v>
      </c>
      <c r="E12" s="250">
        <f>MIN(SUMPRODUCT($M$11:$AD$11,M12:AD12),1)</f>
        <v>1</v>
      </c>
      <c r="F12" s="247" t="s">
        <v>394</v>
      </c>
      <c r="G12" s="60" t="s">
        <v>394</v>
      </c>
      <c r="H12" s="60" t="s">
        <v>394</v>
      </c>
      <c r="I12" s="60" t="s">
        <v>394</v>
      </c>
      <c r="J12" s="60" t="s">
        <v>394</v>
      </c>
      <c r="K12" s="60" t="s">
        <v>394</v>
      </c>
      <c r="L12" s="61" t="s">
        <v>394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399</v>
      </c>
      <c r="C13" s="96"/>
      <c r="D13" s="90">
        <v>5</v>
      </c>
      <c r="E13" s="251">
        <f t="shared" ref="E13:E33" si="0">MIN(SUMPRODUCT($M$11:$AD$11,M13:AD13),1)</f>
        <v>1</v>
      </c>
      <c r="F13" s="248" t="s">
        <v>394</v>
      </c>
      <c r="G13" s="62" t="s">
        <v>394</v>
      </c>
      <c r="H13" s="62" t="s">
        <v>394</v>
      </c>
      <c r="I13" s="62" t="s">
        <v>394</v>
      </c>
      <c r="J13" s="62" t="s">
        <v>394</v>
      </c>
      <c r="K13" s="62" t="s">
        <v>394</v>
      </c>
      <c r="L13" s="63" t="s">
        <v>394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400</v>
      </c>
      <c r="C14" s="96"/>
      <c r="D14" s="90">
        <v>6</v>
      </c>
      <c r="E14" s="251">
        <f t="shared" si="0"/>
        <v>0</v>
      </c>
      <c r="F14" s="248" t="s">
        <v>394</v>
      </c>
      <c r="G14" s="62" t="s">
        <v>401</v>
      </c>
      <c r="H14" s="62" t="s">
        <v>401</v>
      </c>
      <c r="I14" s="62" t="s">
        <v>401</v>
      </c>
      <c r="J14" s="62" t="s">
        <v>401</v>
      </c>
      <c r="K14" s="62" t="s">
        <v>401</v>
      </c>
      <c r="L14" s="63" t="s">
        <v>401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402</v>
      </c>
      <c r="C15" s="96"/>
      <c r="D15" s="90">
        <v>7</v>
      </c>
      <c r="E15" s="251">
        <f t="shared" si="0"/>
        <v>0</v>
      </c>
      <c r="F15" s="248" t="s">
        <v>401</v>
      </c>
      <c r="G15" s="62" t="s">
        <v>393</v>
      </c>
      <c r="H15" s="62" t="s">
        <v>401</v>
      </c>
      <c r="I15" s="62" t="s">
        <v>401</v>
      </c>
      <c r="J15" s="62" t="s">
        <v>401</v>
      </c>
      <c r="K15" s="62" t="s">
        <v>401</v>
      </c>
      <c r="L15" s="63" t="s">
        <v>401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414</v>
      </c>
      <c r="C16" s="96"/>
      <c r="D16" s="90">
        <v>8</v>
      </c>
      <c r="E16" s="251">
        <f t="shared" si="0"/>
        <v>1</v>
      </c>
      <c r="F16" s="248" t="s">
        <v>401</v>
      </c>
      <c r="G16" s="62" t="s">
        <v>401</v>
      </c>
      <c r="H16" s="62" t="s">
        <v>401</v>
      </c>
      <c r="I16" s="62" t="s">
        <v>401</v>
      </c>
      <c r="J16" s="62" t="s">
        <v>394</v>
      </c>
      <c r="K16" s="62" t="s">
        <v>401</v>
      </c>
      <c r="L16" s="63" t="s">
        <v>401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415</v>
      </c>
      <c r="C17" s="96"/>
      <c r="D17" s="90">
        <v>9</v>
      </c>
      <c r="E17" s="251">
        <f t="shared" si="0"/>
        <v>1</v>
      </c>
      <c r="F17" s="248" t="s">
        <v>401</v>
      </c>
      <c r="G17" s="62" t="s">
        <v>401</v>
      </c>
      <c r="H17" s="62" t="s">
        <v>401</v>
      </c>
      <c r="I17" s="62" t="s">
        <v>401</v>
      </c>
      <c r="J17" s="62" t="s">
        <v>401</v>
      </c>
      <c r="K17" s="62" t="s">
        <v>401</v>
      </c>
      <c r="L17" s="63" t="s">
        <v>394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416</v>
      </c>
      <c r="C18" s="96"/>
      <c r="D18" s="90">
        <v>10</v>
      </c>
      <c r="E18" s="251">
        <f t="shared" si="0"/>
        <v>1</v>
      </c>
      <c r="F18" s="248" t="s">
        <v>394</v>
      </c>
      <c r="G18" s="62" t="s">
        <v>401</v>
      </c>
      <c r="H18" s="62" t="s">
        <v>401</v>
      </c>
      <c r="I18" s="62" t="s">
        <v>401</v>
      </c>
      <c r="J18" s="62" t="s">
        <v>401</v>
      </c>
      <c r="K18" s="62" t="s">
        <v>401</v>
      </c>
      <c r="L18" s="63" t="s">
        <v>401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100" t="s">
        <v>403</v>
      </c>
      <c r="C19" s="96"/>
      <c r="D19" s="90">
        <v>11</v>
      </c>
      <c r="E19" s="251">
        <f t="shared" si="0"/>
        <v>1</v>
      </c>
      <c r="F19" s="248" t="s">
        <v>394</v>
      </c>
      <c r="G19" s="62" t="s">
        <v>394</v>
      </c>
      <c r="H19" s="62" t="s">
        <v>394</v>
      </c>
      <c r="I19" s="62" t="s">
        <v>394</v>
      </c>
      <c r="J19" s="62" t="s">
        <v>394</v>
      </c>
      <c r="K19" s="62" t="s">
        <v>394</v>
      </c>
      <c r="L19" s="63" t="s">
        <v>394</v>
      </c>
      <c r="M19" s="91">
        <v>1</v>
      </c>
      <c r="N19" s="97">
        <v>1</v>
      </c>
      <c r="O19" s="98">
        <v>1</v>
      </c>
      <c r="P19" s="98">
        <v>1</v>
      </c>
      <c r="Q19" s="98">
        <v>1</v>
      </c>
      <c r="R19" s="98">
        <v>1</v>
      </c>
      <c r="S19" s="98">
        <v>1</v>
      </c>
      <c r="T19" s="98">
        <v>1</v>
      </c>
      <c r="U19" s="98">
        <v>1</v>
      </c>
      <c r="V19" s="98">
        <v>1</v>
      </c>
      <c r="W19" s="98">
        <v>1</v>
      </c>
      <c r="X19" s="98">
        <v>1</v>
      </c>
      <c r="Y19" s="98">
        <v>1</v>
      </c>
      <c r="Z19" s="98">
        <v>1</v>
      </c>
      <c r="AA19" s="98">
        <v>1</v>
      </c>
      <c r="AB19" s="98">
        <v>1</v>
      </c>
      <c r="AC19" s="99">
        <v>1</v>
      </c>
      <c r="AD19" s="51">
        <v>1</v>
      </c>
    </row>
    <row r="20" spans="2:30" ht="15">
      <c r="B20" s="100" t="s">
        <v>650</v>
      </c>
      <c r="C20" s="96"/>
      <c r="D20" s="90">
        <v>12</v>
      </c>
      <c r="E20" s="251">
        <f t="shared" si="0"/>
        <v>1</v>
      </c>
      <c r="F20" s="248" t="s">
        <v>401</v>
      </c>
      <c r="G20" s="62" t="s">
        <v>401</v>
      </c>
      <c r="H20" s="62" t="s">
        <v>401</v>
      </c>
      <c r="I20" s="62" t="s">
        <v>394</v>
      </c>
      <c r="J20" s="62" t="s">
        <v>401</v>
      </c>
      <c r="K20" s="62" t="s">
        <v>401</v>
      </c>
      <c r="L20" s="63" t="s">
        <v>401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417</v>
      </c>
      <c r="C21" s="96"/>
      <c r="D21" s="90">
        <v>13</v>
      </c>
      <c r="E21" s="251">
        <f t="shared" si="0"/>
        <v>1</v>
      </c>
      <c r="F21" s="248" t="s">
        <v>401</v>
      </c>
      <c r="G21" s="62" t="s">
        <v>401</v>
      </c>
      <c r="H21" s="62" t="s">
        <v>401</v>
      </c>
      <c r="I21" s="62" t="s">
        <v>401</v>
      </c>
      <c r="J21" s="62" t="s">
        <v>401</v>
      </c>
      <c r="K21" s="62" t="s">
        <v>401</v>
      </c>
      <c r="L21" s="63" t="s">
        <v>394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418</v>
      </c>
      <c r="C22" s="96"/>
      <c r="D22" s="90">
        <v>14</v>
      </c>
      <c r="E22" s="251">
        <f t="shared" si="0"/>
        <v>1</v>
      </c>
      <c r="F22" s="248" t="s">
        <v>394</v>
      </c>
      <c r="G22" s="62" t="s">
        <v>401</v>
      </c>
      <c r="H22" s="62" t="s">
        <v>401</v>
      </c>
      <c r="I22" s="62" t="s">
        <v>401</v>
      </c>
      <c r="J22" s="62" t="s">
        <v>401</v>
      </c>
      <c r="K22" s="62" t="s">
        <v>401</v>
      </c>
      <c r="L22" s="63" t="s">
        <v>401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95" t="s">
        <v>419</v>
      </c>
      <c r="C23" s="96"/>
      <c r="D23" s="90">
        <v>15</v>
      </c>
      <c r="E23" s="251">
        <f t="shared" si="0"/>
        <v>1</v>
      </c>
      <c r="F23" s="248" t="s">
        <v>401</v>
      </c>
      <c r="G23" s="62" t="s">
        <v>401</v>
      </c>
      <c r="H23" s="62" t="s">
        <v>401</v>
      </c>
      <c r="I23" s="62" t="s">
        <v>394</v>
      </c>
      <c r="J23" s="62" t="s">
        <v>401</v>
      </c>
      <c r="K23" s="62" t="s">
        <v>401</v>
      </c>
      <c r="L23" s="63" t="s">
        <v>401</v>
      </c>
      <c r="M23" s="91"/>
      <c r="N23" s="97"/>
      <c r="O23" s="98"/>
      <c r="P23" s="98">
        <v>1</v>
      </c>
      <c r="Q23" s="98"/>
      <c r="R23" s="98">
        <v>1</v>
      </c>
      <c r="S23" s="98"/>
      <c r="T23" s="98">
        <v>1</v>
      </c>
      <c r="U23" s="98">
        <v>1</v>
      </c>
      <c r="V23" s="98">
        <v>1</v>
      </c>
      <c r="W23" s="98"/>
      <c r="X23" s="98"/>
      <c r="Y23" s="98"/>
      <c r="Z23" s="98">
        <v>1</v>
      </c>
      <c r="AA23" s="98"/>
      <c r="AB23" s="98"/>
      <c r="AC23" s="99"/>
      <c r="AD23" s="51"/>
    </row>
    <row r="24" spans="2:30" ht="15">
      <c r="B24" s="95" t="s">
        <v>404</v>
      </c>
      <c r="C24" s="96"/>
      <c r="D24" s="90">
        <v>16</v>
      </c>
      <c r="E24" s="251">
        <f t="shared" si="0"/>
        <v>0</v>
      </c>
      <c r="F24" s="248" t="s">
        <v>394</v>
      </c>
      <c r="G24" s="62" t="s">
        <v>394</v>
      </c>
      <c r="H24" s="62" t="s">
        <v>394</v>
      </c>
      <c r="I24" s="62" t="s">
        <v>394</v>
      </c>
      <c r="J24" s="62" t="s">
        <v>394</v>
      </c>
      <c r="K24" s="62" t="s">
        <v>394</v>
      </c>
      <c r="L24" s="63" t="s">
        <v>394</v>
      </c>
      <c r="M24" s="91"/>
      <c r="N24" s="97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9"/>
      <c r="AD24" s="51"/>
    </row>
    <row r="25" spans="2:30" ht="15">
      <c r="B25" s="95" t="s">
        <v>405</v>
      </c>
      <c r="C25" s="96"/>
      <c r="D25" s="90">
        <v>17</v>
      </c>
      <c r="E25" s="251">
        <f t="shared" si="0"/>
        <v>0</v>
      </c>
      <c r="F25" s="248" t="s">
        <v>394</v>
      </c>
      <c r="G25" s="62" t="s">
        <v>394</v>
      </c>
      <c r="H25" s="62" t="s">
        <v>394</v>
      </c>
      <c r="I25" s="62" t="s">
        <v>394</v>
      </c>
      <c r="J25" s="62" t="s">
        <v>394</v>
      </c>
      <c r="K25" s="62" t="s">
        <v>394</v>
      </c>
      <c r="L25" s="63" t="s">
        <v>394</v>
      </c>
      <c r="M25" s="91"/>
      <c r="N25" s="97"/>
      <c r="O25" s="98"/>
      <c r="P25" s="98">
        <v>1</v>
      </c>
      <c r="Q25" s="98"/>
      <c r="R25" s="98"/>
      <c r="S25" s="98"/>
      <c r="T25" s="98"/>
      <c r="U25" s="98"/>
      <c r="V25" s="98"/>
      <c r="W25" s="98"/>
      <c r="X25" s="98"/>
      <c r="Y25" s="98"/>
      <c r="Z25" s="98">
        <v>1</v>
      </c>
      <c r="AA25" s="98"/>
      <c r="AB25" s="98"/>
      <c r="AC25" s="99"/>
      <c r="AD25" s="51"/>
    </row>
    <row r="26" spans="2:30" ht="15">
      <c r="B26" s="100" t="s">
        <v>406</v>
      </c>
      <c r="C26" s="96"/>
      <c r="D26" s="90">
        <v>18</v>
      </c>
      <c r="E26" s="251">
        <f t="shared" si="0"/>
        <v>1</v>
      </c>
      <c r="F26" s="248" t="s">
        <v>394</v>
      </c>
      <c r="G26" s="62" t="s">
        <v>394</v>
      </c>
      <c r="H26" s="62" t="s">
        <v>394</v>
      </c>
      <c r="I26" s="62" t="s">
        <v>394</v>
      </c>
      <c r="J26" s="62" t="s">
        <v>394</v>
      </c>
      <c r="K26" s="62" t="s">
        <v>394</v>
      </c>
      <c r="L26" s="63" t="s">
        <v>394</v>
      </c>
      <c r="M26" s="91">
        <v>1</v>
      </c>
      <c r="N26" s="97">
        <v>1</v>
      </c>
      <c r="O26" s="98">
        <v>1</v>
      </c>
      <c r="P26" s="98">
        <v>1</v>
      </c>
      <c r="Q26" s="98">
        <v>1</v>
      </c>
      <c r="R26" s="98">
        <v>1</v>
      </c>
      <c r="S26" s="98">
        <v>1</v>
      </c>
      <c r="T26" s="98">
        <v>1</v>
      </c>
      <c r="U26" s="98">
        <v>1</v>
      </c>
      <c r="V26" s="98">
        <v>1</v>
      </c>
      <c r="W26" s="98">
        <v>1</v>
      </c>
      <c r="X26" s="98">
        <v>1</v>
      </c>
      <c r="Y26" s="98">
        <v>1</v>
      </c>
      <c r="Z26" s="98">
        <v>1</v>
      </c>
      <c r="AA26" s="98">
        <v>1</v>
      </c>
      <c r="AB26" s="98">
        <v>1</v>
      </c>
      <c r="AC26" s="99">
        <v>1</v>
      </c>
      <c r="AD26" s="51">
        <v>1</v>
      </c>
    </row>
    <row r="27" spans="2:30" ht="15">
      <c r="B27" s="95" t="s">
        <v>407</v>
      </c>
      <c r="C27" s="96"/>
      <c r="D27" s="90">
        <v>19</v>
      </c>
      <c r="E27" s="251">
        <f t="shared" si="0"/>
        <v>0</v>
      </c>
      <c r="F27" s="248" t="s">
        <v>394</v>
      </c>
      <c r="G27" s="62" t="s">
        <v>394</v>
      </c>
      <c r="H27" s="62" t="s">
        <v>394</v>
      </c>
      <c r="I27" s="62" t="s">
        <v>394</v>
      </c>
      <c r="J27" s="62" t="s">
        <v>394</v>
      </c>
      <c r="K27" s="62" t="s">
        <v>394</v>
      </c>
      <c r="L27" s="63" t="s">
        <v>394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>
        <v>1</v>
      </c>
      <c r="Y27" s="98">
        <v>1</v>
      </c>
      <c r="Z27" s="98"/>
      <c r="AA27" s="98">
        <v>1</v>
      </c>
      <c r="AB27" s="98">
        <v>1</v>
      </c>
      <c r="AC27" s="99">
        <v>1</v>
      </c>
      <c r="AD27" s="51"/>
    </row>
    <row r="28" spans="2:30" ht="15">
      <c r="B28" s="95" t="s">
        <v>408</v>
      </c>
      <c r="C28" s="96"/>
      <c r="D28" s="90">
        <v>20</v>
      </c>
      <c r="E28" s="251">
        <f t="shared" si="0"/>
        <v>1</v>
      </c>
      <c r="F28" s="248" t="s">
        <v>394</v>
      </c>
      <c r="G28" s="62" t="s">
        <v>394</v>
      </c>
      <c r="H28" s="62" t="s">
        <v>394</v>
      </c>
      <c r="I28" s="62" t="s">
        <v>394</v>
      </c>
      <c r="J28" s="62" t="s">
        <v>394</v>
      </c>
      <c r="K28" s="62" t="s">
        <v>394</v>
      </c>
      <c r="L28" s="63" t="s">
        <v>394</v>
      </c>
      <c r="M28" s="91"/>
      <c r="N28" s="97"/>
      <c r="O28" s="98"/>
      <c r="P28" s="98">
        <v>1</v>
      </c>
      <c r="Q28" s="98"/>
      <c r="R28" s="98"/>
      <c r="S28" s="98"/>
      <c r="T28" s="98">
        <v>1</v>
      </c>
      <c r="U28" s="98">
        <v>1</v>
      </c>
      <c r="V28" s="98">
        <v>1</v>
      </c>
      <c r="W28" s="98"/>
      <c r="X28" s="98"/>
      <c r="Y28" s="98"/>
      <c r="Z28" s="98">
        <v>1</v>
      </c>
      <c r="AA28" s="98"/>
      <c r="AB28" s="98"/>
      <c r="AC28" s="99"/>
      <c r="AD28" s="51"/>
    </row>
    <row r="29" spans="2:30" ht="15">
      <c r="B29" s="95" t="s">
        <v>409</v>
      </c>
      <c r="C29" s="96"/>
      <c r="D29" s="90">
        <v>21</v>
      </c>
      <c r="E29" s="251">
        <f t="shared" si="0"/>
        <v>0</v>
      </c>
      <c r="F29" s="248" t="s">
        <v>401</v>
      </c>
      <c r="G29" s="62" t="s">
        <v>401</v>
      </c>
      <c r="H29" s="62" t="s">
        <v>394</v>
      </c>
      <c r="I29" s="62" t="s">
        <v>401</v>
      </c>
      <c r="J29" s="62" t="s">
        <v>401</v>
      </c>
      <c r="K29" s="62" t="s">
        <v>401</v>
      </c>
      <c r="L29" s="63" t="s">
        <v>401</v>
      </c>
      <c r="M29" s="91"/>
      <c r="N29" s="97"/>
      <c r="O29" s="98"/>
      <c r="P29" s="98"/>
      <c r="Q29" s="98"/>
      <c r="R29" s="98"/>
      <c r="S29" s="98"/>
      <c r="T29" s="98"/>
      <c r="U29" s="98"/>
      <c r="V29" s="98"/>
      <c r="W29" s="98"/>
      <c r="X29" s="98">
        <v>1</v>
      </c>
      <c r="Y29" s="98"/>
      <c r="Z29" s="98"/>
      <c r="AA29" s="98"/>
      <c r="AB29" s="98"/>
      <c r="AC29" s="99"/>
      <c r="AD29" s="51"/>
    </row>
    <row r="30" spans="2:30" ht="15">
      <c r="B30" s="95" t="s">
        <v>410</v>
      </c>
      <c r="C30" s="96"/>
      <c r="D30" s="90">
        <v>22</v>
      </c>
      <c r="E30" s="251">
        <f t="shared" si="0"/>
        <v>0</v>
      </c>
      <c r="F30" s="248" t="s">
        <v>393</v>
      </c>
      <c r="G30" s="62" t="s">
        <v>393</v>
      </c>
      <c r="H30" s="62" t="s">
        <v>393</v>
      </c>
      <c r="I30" s="62" t="s">
        <v>393</v>
      </c>
      <c r="J30" s="62" t="s">
        <v>393</v>
      </c>
      <c r="K30" s="62" t="s">
        <v>393</v>
      </c>
      <c r="L30" s="63" t="s">
        <v>394</v>
      </c>
      <c r="M30" s="91"/>
      <c r="N30" s="97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9"/>
      <c r="AD30" s="51"/>
    </row>
    <row r="31" spans="2:30" ht="15">
      <c r="B31" s="100" t="s">
        <v>411</v>
      </c>
      <c r="C31" s="96"/>
      <c r="D31" s="90">
        <v>23</v>
      </c>
      <c r="E31" s="251">
        <f t="shared" si="0"/>
        <v>1</v>
      </c>
      <c r="F31" s="248" t="s">
        <v>394</v>
      </c>
      <c r="G31" s="62" t="s">
        <v>394</v>
      </c>
      <c r="H31" s="62" t="s">
        <v>394</v>
      </c>
      <c r="I31" s="62" t="s">
        <v>394</v>
      </c>
      <c r="J31" s="62" t="s">
        <v>394</v>
      </c>
      <c r="K31" s="62" t="s">
        <v>394</v>
      </c>
      <c r="L31" s="63" t="s">
        <v>394</v>
      </c>
      <c r="M31" s="91">
        <v>1</v>
      </c>
      <c r="N31" s="97">
        <v>1</v>
      </c>
      <c r="O31" s="98">
        <v>1</v>
      </c>
      <c r="P31" s="98">
        <v>1</v>
      </c>
      <c r="Q31" s="98">
        <v>1</v>
      </c>
      <c r="R31" s="98">
        <v>1</v>
      </c>
      <c r="S31" s="98">
        <v>1</v>
      </c>
      <c r="T31" s="98">
        <v>1</v>
      </c>
      <c r="U31" s="98">
        <v>1</v>
      </c>
      <c r="V31" s="98">
        <v>1</v>
      </c>
      <c r="W31" s="98">
        <v>1</v>
      </c>
      <c r="X31" s="98">
        <v>1</v>
      </c>
      <c r="Y31" s="98">
        <v>1</v>
      </c>
      <c r="Z31" s="98">
        <v>1</v>
      </c>
      <c r="AA31" s="98">
        <v>1</v>
      </c>
      <c r="AB31" s="98">
        <v>1</v>
      </c>
      <c r="AC31" s="99">
        <v>1</v>
      </c>
      <c r="AD31" s="51">
        <v>1</v>
      </c>
    </row>
    <row r="32" spans="2:30" ht="15">
      <c r="B32" s="100" t="s">
        <v>412</v>
      </c>
      <c r="C32" s="96"/>
      <c r="D32" s="90">
        <v>24</v>
      </c>
      <c r="E32" s="251">
        <f t="shared" si="0"/>
        <v>1</v>
      </c>
      <c r="F32" s="248" t="s">
        <v>394</v>
      </c>
      <c r="G32" s="62" t="s">
        <v>394</v>
      </c>
      <c r="H32" s="62" t="s">
        <v>394</v>
      </c>
      <c r="I32" s="62" t="s">
        <v>394</v>
      </c>
      <c r="J32" s="62" t="s">
        <v>394</v>
      </c>
      <c r="K32" s="62" t="s">
        <v>394</v>
      </c>
      <c r="L32" s="63" t="s">
        <v>394</v>
      </c>
      <c r="M32" s="91">
        <v>1</v>
      </c>
      <c r="N32" s="97">
        <v>1</v>
      </c>
      <c r="O32" s="98">
        <v>1</v>
      </c>
      <c r="P32" s="98">
        <v>1</v>
      </c>
      <c r="Q32" s="98">
        <v>1</v>
      </c>
      <c r="R32" s="98">
        <v>1</v>
      </c>
      <c r="S32" s="98">
        <v>1</v>
      </c>
      <c r="T32" s="98">
        <v>1</v>
      </c>
      <c r="U32" s="98">
        <v>1</v>
      </c>
      <c r="V32" s="98">
        <v>1</v>
      </c>
      <c r="W32" s="98">
        <v>1</v>
      </c>
      <c r="X32" s="98">
        <v>1</v>
      </c>
      <c r="Y32" s="98">
        <v>1</v>
      </c>
      <c r="Z32" s="98">
        <v>1</v>
      </c>
      <c r="AA32" s="98">
        <v>1</v>
      </c>
      <c r="AB32" s="98">
        <v>1</v>
      </c>
      <c r="AC32" s="99">
        <v>1</v>
      </c>
      <c r="AD32" s="51">
        <v>1</v>
      </c>
    </row>
    <row r="33" spans="2:30" ht="15.75" thickBot="1">
      <c r="B33" s="101" t="s">
        <v>413</v>
      </c>
      <c r="C33" s="102"/>
      <c r="D33" s="103">
        <v>25</v>
      </c>
      <c r="E33" s="252">
        <f t="shared" si="0"/>
        <v>0</v>
      </c>
      <c r="F33" s="249" t="s">
        <v>393</v>
      </c>
      <c r="G33" s="64" t="s">
        <v>393</v>
      </c>
      <c r="H33" s="64" t="s">
        <v>393</v>
      </c>
      <c r="I33" s="64" t="s">
        <v>393</v>
      </c>
      <c r="J33" s="64" t="s">
        <v>393</v>
      </c>
      <c r="K33" s="64" t="s">
        <v>393</v>
      </c>
      <c r="L33" s="65" t="s">
        <v>394</v>
      </c>
      <c r="M33" s="91"/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52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3">
    <cfRule type="expression" dxfId="2" priority="3">
      <formula>IF(M$11=1,1)</formula>
    </cfRule>
  </conditionalFormatting>
  <dataValidations count="4">
    <dataValidation type="list" allowBlank="1" showInputMessage="1" showErrorMessage="1" sqref="E11" xr:uid="{A3C3AFDB-DF8C-4A8D-9B00-D0FCE5B246CD}">
      <formula1>$M$9:$AD$9</formula1>
    </dataValidation>
    <dataValidation type="list" allowBlank="1" showInputMessage="1" showErrorMessage="1" sqref="M11:AD11" xr:uid="{8A3529D4-9C33-4E27-B70F-3740AFE95600}">
      <formula1>"1,0"</formula1>
    </dataValidation>
    <dataValidation type="list" allowBlank="1" showInputMessage="1" showErrorMessage="1" sqref="AD12:AD33" xr:uid="{8FBE86C0-CB80-4722-AF2A-7AAE951E43CA}">
      <formula1>"1, "</formula1>
    </dataValidation>
    <dataValidation type="list" allowBlank="1" showInputMessage="1" showErrorMessage="1" sqref="F12:L33" xr:uid="{5B5EBFAF-122B-4D7F-888C-64756CC04896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CA21-9BCF-40D9-8D87-E303B2F6E512}">
  <sheetPr codeName="Tabelle4">
    <tabColor rgb="FFC00000"/>
  </sheetPr>
  <dimension ref="A1:N158"/>
  <sheetViews>
    <sheetView showGridLines="0" zoomScale="80" zoomScaleNormal="80" workbookViewId="0">
      <selection activeCell="O114" sqref="O114"/>
    </sheetView>
  </sheetViews>
  <sheetFormatPr baseColWidth="10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346</v>
      </c>
      <c r="B1" s="171">
        <v>42173</v>
      </c>
      <c r="D1" s="8" t="s">
        <v>456</v>
      </c>
      <c r="F1" s="172" t="s">
        <v>546</v>
      </c>
      <c r="N1" s="11"/>
    </row>
    <row r="2" spans="1:14" ht="25.5">
      <c r="A2" s="173" t="s">
        <v>270</v>
      </c>
      <c r="B2" s="174" t="s">
        <v>145</v>
      </c>
      <c r="C2" s="175" t="s">
        <v>147</v>
      </c>
      <c r="D2" s="176" t="s">
        <v>148</v>
      </c>
      <c r="E2" s="177" t="s">
        <v>0</v>
      </c>
      <c r="F2" s="177" t="s">
        <v>1</v>
      </c>
      <c r="G2" s="177" t="s">
        <v>2</v>
      </c>
      <c r="H2" s="177" t="s">
        <v>3</v>
      </c>
      <c r="I2" s="178" t="s">
        <v>69</v>
      </c>
      <c r="J2" s="177" t="s">
        <v>149</v>
      </c>
      <c r="K2" s="177" t="s">
        <v>150</v>
      </c>
      <c r="L2" s="177" t="s">
        <v>151</v>
      </c>
      <c r="M2" s="179" t="s">
        <v>243</v>
      </c>
    </row>
    <row r="3" spans="1:14">
      <c r="A3" t="str">
        <f>IF(MID(D3,1,8)="SigLinDe","SLP-FfE","SLP-TUM")</f>
        <v>SLP-TUM</v>
      </c>
      <c r="B3" t="str">
        <f>"DE_"&amp;IF(A3="SLP-TUM",MID(D3,5,4)&amp;RIGHT(D3,1),"")&amp;IF(A3="SLP-FfE",MID(#REF!,5,3)&amp;"3"&amp;RIGHT(#REF!,1),"")</f>
        <v>DE_HEF03</v>
      </c>
      <c r="C3" s="180" t="str">
        <f>IF(A3="SLP-TUM",LEFT(D3,3),"")&amp;IF(A3="SLP-FfE",MID(#REF!,2,1)&amp;MID(#REF!,1,1)&amp;MID(#REF!,3,1),"")</f>
        <v>D13</v>
      </c>
      <c r="D3" s="181" t="s">
        <v>152</v>
      </c>
      <c r="E3" s="253">
        <v>3.0469694600000001</v>
      </c>
      <c r="F3" s="254">
        <v>-37.183314129999999</v>
      </c>
      <c r="G3" s="253">
        <v>5.6727846619999998</v>
      </c>
      <c r="H3" s="253">
        <v>9.6193059999999997E-2</v>
      </c>
      <c r="I3" s="255">
        <v>40</v>
      </c>
      <c r="J3" s="256">
        <v>0</v>
      </c>
      <c r="K3" s="256">
        <v>0</v>
      </c>
      <c r="L3" s="256">
        <v>0</v>
      </c>
      <c r="M3" s="257">
        <v>0</v>
      </c>
    </row>
    <row r="4" spans="1:14">
      <c r="A4" t="str">
        <f t="shared" ref="A4:A67" si="0">IF(MID(D4,1,8)="SigLinDe","SLP-FfE","SLP-TUM")</f>
        <v>SLP-TUM</v>
      </c>
      <c r="B4" t="str">
        <f t="shared" ref="B4:B67" si="1">"DE_"&amp;IF(A4="SLP-TUM",MID(D4,5,4)&amp;RIGHT(D4,1),"")&amp;IF(A4="SLP-FfE",MID(D1,5,3)&amp;"3"&amp;RIGHT(D1,1),"")</f>
        <v>DE_HEF04</v>
      </c>
      <c r="C4" s="185" t="str">
        <f t="shared" ref="C4:C67" si="2">IF(A4="SLP-TUM",LEFT(D4,3),"")&amp;IF(A4="SLP-FfE",MID(D1,2,1)&amp;MID(D1,1,1)&amp;MID(D1,3,1),"")</f>
        <v>D14</v>
      </c>
      <c r="D4" s="181" t="s">
        <v>153</v>
      </c>
      <c r="E4" s="253">
        <v>3.1850191300000001</v>
      </c>
      <c r="F4" s="253">
        <v>-37.412415490000001</v>
      </c>
      <c r="G4" s="253">
        <v>6.1723178729999999</v>
      </c>
      <c r="H4" s="253">
        <v>7.6109594000000003E-2</v>
      </c>
      <c r="I4" s="255">
        <v>40</v>
      </c>
      <c r="J4" s="256">
        <v>0</v>
      </c>
      <c r="K4" s="256">
        <v>0</v>
      </c>
      <c r="L4" s="256">
        <v>0</v>
      </c>
      <c r="M4" s="257">
        <v>0</v>
      </c>
    </row>
    <row r="5" spans="1:14">
      <c r="A5" t="str">
        <f t="shared" si="0"/>
        <v>SLP-TUM</v>
      </c>
      <c r="B5" t="str">
        <f t="shared" si="1"/>
        <v>DE_HEF05</v>
      </c>
      <c r="C5" s="185" t="str">
        <f t="shared" si="2"/>
        <v>D15</v>
      </c>
      <c r="D5" s="181" t="s">
        <v>154</v>
      </c>
      <c r="E5" s="253">
        <v>3.3456666720000001</v>
      </c>
      <c r="F5" s="253">
        <v>-37.52683159</v>
      </c>
      <c r="G5" s="253">
        <v>6.4328936829999996</v>
      </c>
      <c r="H5" s="253">
        <v>5.6256618000000001E-2</v>
      </c>
      <c r="I5" s="255">
        <v>40</v>
      </c>
      <c r="J5" s="256">
        <v>0</v>
      </c>
      <c r="K5" s="256">
        <v>0</v>
      </c>
      <c r="L5" s="256">
        <v>0</v>
      </c>
      <c r="M5" s="257">
        <v>0</v>
      </c>
    </row>
    <row r="6" spans="1:14">
      <c r="A6" t="str">
        <f t="shared" si="0"/>
        <v>SLP-FfE</v>
      </c>
      <c r="B6" t="str">
        <f>"DE_"&amp;IF(A6="SLP-TUM",MID(D6,5,4)&amp;RIGHT(D6,1),"")&amp;IF(A6="SLP-FfE",MID(D3,5,3)&amp;"3"&amp;RIGHT(D3,1),"")</f>
        <v>DE_HEF33</v>
      </c>
      <c r="C6" s="185" t="str">
        <f t="shared" si="2"/>
        <v>1D3</v>
      </c>
      <c r="D6" s="181" t="s">
        <v>155</v>
      </c>
      <c r="E6" s="258">
        <v>1.6209544222121799</v>
      </c>
      <c r="F6" s="258">
        <v>-37.183314129999999</v>
      </c>
      <c r="G6" s="258">
        <v>5.6727846619999998</v>
      </c>
      <c r="H6" s="258">
        <v>7.16431179426293E-2</v>
      </c>
      <c r="I6" s="259">
        <v>40</v>
      </c>
      <c r="J6" s="260">
        <v>-4.9570015603147999E-2</v>
      </c>
      <c r="K6" s="260">
        <v>0.84010145808052905</v>
      </c>
      <c r="L6" s="260">
        <v>-2.20902646706885E-3</v>
      </c>
      <c r="M6" s="261">
        <v>0.10744679624398799</v>
      </c>
    </row>
    <row r="7" spans="1:14">
      <c r="A7" t="str">
        <f t="shared" si="0"/>
        <v>SLP-FfE</v>
      </c>
      <c r="B7" t="str">
        <f t="shared" si="1"/>
        <v>DE_HEF34</v>
      </c>
      <c r="C7" s="185" t="str">
        <f t="shared" si="2"/>
        <v>1D4</v>
      </c>
      <c r="D7" s="181" t="s">
        <v>156</v>
      </c>
      <c r="E7" s="262">
        <v>1.3819663042902499</v>
      </c>
      <c r="F7" s="262">
        <v>-37.412415490000001</v>
      </c>
      <c r="G7" s="262">
        <v>6.1723178729999999</v>
      </c>
      <c r="H7" s="262">
        <v>3.9628356395288999E-2</v>
      </c>
      <c r="I7" s="263">
        <v>40</v>
      </c>
      <c r="J7" s="264">
        <v>-6.7215872937749402E-2</v>
      </c>
      <c r="K7" s="264">
        <v>1.1167138385159201</v>
      </c>
      <c r="L7" s="264">
        <v>-1.9981647687711602E-3</v>
      </c>
      <c r="M7" s="265">
        <v>0.135506974393588</v>
      </c>
    </row>
    <row r="8" spans="1:14">
      <c r="A8" t="str">
        <f t="shared" si="0"/>
        <v>SLP-TUM</v>
      </c>
      <c r="B8" t="str">
        <f t="shared" si="1"/>
        <v>DE_HMF03</v>
      </c>
      <c r="C8" s="185" t="str">
        <f t="shared" si="2"/>
        <v>D23</v>
      </c>
      <c r="D8" s="181" t="s">
        <v>157</v>
      </c>
      <c r="E8" s="253">
        <v>2.387761791</v>
      </c>
      <c r="F8" s="253">
        <v>-34.721360509999997</v>
      </c>
      <c r="G8" s="253">
        <v>5.8164304019999999</v>
      </c>
      <c r="H8" s="253">
        <v>0.120819368</v>
      </c>
      <c r="I8" s="255">
        <v>40</v>
      </c>
      <c r="J8" s="256">
        <v>0</v>
      </c>
      <c r="K8" s="256">
        <v>0</v>
      </c>
      <c r="L8" s="256">
        <v>0</v>
      </c>
      <c r="M8" s="257">
        <v>0</v>
      </c>
    </row>
    <row r="9" spans="1:14">
      <c r="A9" t="str">
        <f t="shared" si="0"/>
        <v>SLP-TUM</v>
      </c>
      <c r="B9" t="str">
        <f t="shared" si="1"/>
        <v>DE_HMF04</v>
      </c>
      <c r="C9" s="185" t="str">
        <f t="shared" si="2"/>
        <v>D24</v>
      </c>
      <c r="D9" s="181" t="s">
        <v>158</v>
      </c>
      <c r="E9" s="253">
        <v>2.5187775189999999</v>
      </c>
      <c r="F9" s="253">
        <v>-35.033375419999999</v>
      </c>
      <c r="G9" s="253">
        <v>6.224063396</v>
      </c>
      <c r="H9" s="253">
        <v>0.10107817199999999</v>
      </c>
      <c r="I9" s="255">
        <v>40</v>
      </c>
      <c r="J9" s="256">
        <v>0</v>
      </c>
      <c r="K9" s="256">
        <v>0</v>
      </c>
      <c r="L9" s="256">
        <v>0</v>
      </c>
      <c r="M9" s="257">
        <v>0</v>
      </c>
    </row>
    <row r="10" spans="1:14">
      <c r="A10" t="str">
        <f t="shared" si="0"/>
        <v>SLP-TUM</v>
      </c>
      <c r="B10" t="str">
        <f t="shared" si="1"/>
        <v>DE_HMF05</v>
      </c>
      <c r="C10" s="185" t="str">
        <f t="shared" si="2"/>
        <v>D25</v>
      </c>
      <c r="D10" s="181" t="s">
        <v>159</v>
      </c>
      <c r="E10" s="253">
        <v>2.656440592</v>
      </c>
      <c r="F10" s="253">
        <v>-35.251692669999997</v>
      </c>
      <c r="G10" s="253">
        <v>6.5182658619999998</v>
      </c>
      <c r="H10" s="253">
        <v>8.1205866000000002E-2</v>
      </c>
      <c r="I10" s="255">
        <v>40</v>
      </c>
      <c r="J10" s="256">
        <v>0</v>
      </c>
      <c r="K10" s="256">
        <v>0</v>
      </c>
      <c r="L10" s="256">
        <v>0</v>
      </c>
      <c r="M10" s="257">
        <v>0</v>
      </c>
    </row>
    <row r="11" spans="1:14">
      <c r="A11" t="str">
        <f t="shared" si="0"/>
        <v>SLP-FfE</v>
      </c>
      <c r="B11" t="str">
        <f t="shared" si="1"/>
        <v>DE_HMF33</v>
      </c>
      <c r="C11" s="185" t="str">
        <f t="shared" si="2"/>
        <v>2D3</v>
      </c>
      <c r="D11" s="181" t="s">
        <v>160</v>
      </c>
      <c r="E11" s="258">
        <v>1.2328654654123199</v>
      </c>
      <c r="F11" s="258">
        <v>-34.721360509999997</v>
      </c>
      <c r="G11" s="258">
        <v>5.8164304019999999</v>
      </c>
      <c r="H11" s="258">
        <v>8.7335193020600194E-2</v>
      </c>
      <c r="I11" s="259">
        <v>40</v>
      </c>
      <c r="J11" s="260">
        <v>-4.0928399400390697E-2</v>
      </c>
      <c r="K11" s="260">
        <v>0.76729203945074098</v>
      </c>
      <c r="L11" s="260">
        <v>-2.23202741619469E-3</v>
      </c>
      <c r="M11" s="261">
        <v>0.119920720218609</v>
      </c>
    </row>
    <row r="12" spans="1:14">
      <c r="A12" t="str">
        <f t="shared" si="0"/>
        <v>SLP-FfE</v>
      </c>
      <c r="B12" t="str">
        <f t="shared" si="1"/>
        <v>DE_HMF34</v>
      </c>
      <c r="C12" s="185" t="str">
        <f t="shared" si="2"/>
        <v>2D4</v>
      </c>
      <c r="D12" s="181" t="s">
        <v>161</v>
      </c>
      <c r="E12" s="262">
        <v>1.0443537680583199</v>
      </c>
      <c r="F12" s="262">
        <v>-35.033375419999999</v>
      </c>
      <c r="G12" s="262">
        <v>6.224063396</v>
      </c>
      <c r="H12" s="262">
        <v>5.0291716040989698E-2</v>
      </c>
      <c r="I12" s="263">
        <v>40</v>
      </c>
      <c r="J12" s="264">
        <v>-5.3583022235768898E-2</v>
      </c>
      <c r="K12" s="264">
        <v>0.99959009039973401</v>
      </c>
      <c r="L12" s="264">
        <v>-2.17584483209612E-3</v>
      </c>
      <c r="M12" s="265">
        <v>0.163329881177145</v>
      </c>
    </row>
    <row r="13" spans="1:14">
      <c r="A13" t="str">
        <f t="shared" si="0"/>
        <v>SLP-TUM</v>
      </c>
      <c r="B13" t="str">
        <f t="shared" si="1"/>
        <v>DE_HKO03</v>
      </c>
      <c r="C13" s="185" t="str">
        <f t="shared" si="2"/>
        <v>HK3</v>
      </c>
      <c r="D13" s="279" t="s">
        <v>653</v>
      </c>
      <c r="E13" s="253">
        <v>0.40409319999999999</v>
      </c>
      <c r="F13" s="253">
        <v>-24.439296800000001</v>
      </c>
      <c r="G13" s="253">
        <v>6.5718174999999999</v>
      </c>
      <c r="H13" s="253">
        <v>0.71077100000000004</v>
      </c>
      <c r="I13" s="255">
        <v>40</v>
      </c>
      <c r="J13" s="256">
        <v>0</v>
      </c>
      <c r="K13" s="256">
        <v>0</v>
      </c>
      <c r="L13" s="256">
        <v>0</v>
      </c>
      <c r="M13" s="257">
        <v>0</v>
      </c>
    </row>
    <row r="14" spans="1:14">
      <c r="A14" t="str">
        <f t="shared" si="0"/>
        <v>SLP-TUM</v>
      </c>
      <c r="B14" t="str">
        <f t="shared" si="1"/>
        <v>DE_GMK01</v>
      </c>
      <c r="C14" s="185" t="str">
        <f t="shared" si="2"/>
        <v>MK1</v>
      </c>
      <c r="D14" s="181" t="s">
        <v>162</v>
      </c>
      <c r="E14" s="253">
        <v>1.8644533640000001</v>
      </c>
      <c r="F14" s="253">
        <v>-30.707163250000001</v>
      </c>
      <c r="G14" s="253">
        <v>6.4626937309999999</v>
      </c>
      <c r="H14" s="253">
        <v>0.104833866</v>
      </c>
      <c r="I14" s="255">
        <v>40</v>
      </c>
      <c r="J14" s="256">
        <v>0</v>
      </c>
      <c r="K14" s="256">
        <v>0</v>
      </c>
      <c r="L14" s="256">
        <v>0</v>
      </c>
      <c r="M14" s="257">
        <v>0</v>
      </c>
    </row>
    <row r="15" spans="1:14">
      <c r="A15" t="str">
        <f t="shared" si="0"/>
        <v>SLP-TUM</v>
      </c>
      <c r="B15" t="str">
        <f t="shared" si="1"/>
        <v>DE_GMK02</v>
      </c>
      <c r="C15" s="185" t="str">
        <f t="shared" si="2"/>
        <v>MK2</v>
      </c>
      <c r="D15" s="181" t="s">
        <v>163</v>
      </c>
      <c r="E15" s="253">
        <v>2.2908183860000002</v>
      </c>
      <c r="F15" s="253">
        <v>-33.147686729999997</v>
      </c>
      <c r="G15" s="253">
        <v>6.3714765040000003</v>
      </c>
      <c r="H15" s="253">
        <v>8.1002321000000002E-2</v>
      </c>
      <c r="I15" s="255">
        <v>40</v>
      </c>
      <c r="J15" s="256">
        <v>0</v>
      </c>
      <c r="K15" s="256">
        <v>0</v>
      </c>
      <c r="L15" s="256">
        <v>0</v>
      </c>
      <c r="M15" s="257">
        <v>0</v>
      </c>
    </row>
    <row r="16" spans="1:14">
      <c r="A16" t="str">
        <f t="shared" si="0"/>
        <v>SLP-TUM</v>
      </c>
      <c r="B16" t="str">
        <f t="shared" si="1"/>
        <v>DE_GMK03</v>
      </c>
      <c r="C16" s="185" t="str">
        <f t="shared" si="2"/>
        <v>MK3</v>
      </c>
      <c r="D16" s="181" t="s">
        <v>164</v>
      </c>
      <c r="E16" s="253">
        <v>2.7882423940000001</v>
      </c>
      <c r="F16" s="253">
        <v>-34.880613019999998</v>
      </c>
      <c r="G16" s="253">
        <v>6.5951899220000003</v>
      </c>
      <c r="H16" s="253">
        <v>5.4032911000000003E-2</v>
      </c>
      <c r="I16" s="255">
        <v>40</v>
      </c>
      <c r="J16" s="256">
        <v>0</v>
      </c>
      <c r="K16" s="256">
        <v>0</v>
      </c>
      <c r="L16" s="256">
        <v>0</v>
      </c>
      <c r="M16" s="257">
        <v>0</v>
      </c>
    </row>
    <row r="17" spans="1:13">
      <c r="A17" t="str">
        <f t="shared" si="0"/>
        <v>SLP-TUM</v>
      </c>
      <c r="B17" t="str">
        <f t="shared" si="1"/>
        <v>DE_GMK04</v>
      </c>
      <c r="C17" s="185" t="str">
        <f t="shared" si="2"/>
        <v>MK4</v>
      </c>
      <c r="D17" s="181" t="s">
        <v>165</v>
      </c>
      <c r="E17" s="253">
        <v>3.117724811</v>
      </c>
      <c r="F17" s="253">
        <v>-35.871506220000001</v>
      </c>
      <c r="G17" s="253">
        <v>7.5186828869999998</v>
      </c>
      <c r="H17" s="253">
        <v>3.4330092999999999E-2</v>
      </c>
      <c r="I17" s="255">
        <v>40</v>
      </c>
      <c r="J17" s="256">
        <v>0</v>
      </c>
      <c r="K17" s="256">
        <v>0</v>
      </c>
      <c r="L17" s="256">
        <v>0</v>
      </c>
      <c r="M17" s="257">
        <v>0</v>
      </c>
    </row>
    <row r="18" spans="1:13">
      <c r="A18" t="str">
        <f t="shared" si="0"/>
        <v>SLP-TUM</v>
      </c>
      <c r="B18" t="str">
        <f t="shared" si="1"/>
        <v>DE_GMK05</v>
      </c>
      <c r="C18" s="185" t="str">
        <f t="shared" si="2"/>
        <v>MK5</v>
      </c>
      <c r="D18" s="181" t="s">
        <v>166</v>
      </c>
      <c r="E18" s="253">
        <v>3.5862355250000002</v>
      </c>
      <c r="F18" s="253">
        <v>-37.080299349999997</v>
      </c>
      <c r="G18" s="253">
        <v>8.2420571759999994</v>
      </c>
      <c r="H18" s="253">
        <v>1.4600757000000001E-2</v>
      </c>
      <c r="I18" s="255">
        <v>40</v>
      </c>
      <c r="J18" s="256">
        <v>0</v>
      </c>
      <c r="K18" s="256">
        <v>0</v>
      </c>
      <c r="L18" s="256">
        <v>0</v>
      </c>
      <c r="M18" s="257">
        <v>0</v>
      </c>
    </row>
    <row r="19" spans="1:13">
      <c r="A19" t="str">
        <f t="shared" si="0"/>
        <v>SLP-FfE</v>
      </c>
      <c r="B19" t="str">
        <f t="shared" si="1"/>
        <v>DE_GMK33</v>
      </c>
      <c r="C19" s="185" t="str">
        <f t="shared" si="2"/>
        <v>KM3</v>
      </c>
      <c r="D19" s="181" t="s">
        <v>167</v>
      </c>
      <c r="E19" s="258">
        <v>1.42024191542431</v>
      </c>
      <c r="F19" s="258">
        <v>-34.880613019999998</v>
      </c>
      <c r="G19" s="258">
        <v>6.5951899220000003</v>
      </c>
      <c r="H19" s="258">
        <v>3.8531702714088997E-2</v>
      </c>
      <c r="I19" s="259">
        <v>40</v>
      </c>
      <c r="J19" s="260">
        <v>-5.2108424079363599E-2</v>
      </c>
      <c r="K19" s="260">
        <v>0.86479187369647303</v>
      </c>
      <c r="L19" s="260">
        <v>-1.43692105046127E-3</v>
      </c>
      <c r="M19" s="261">
        <v>6.3760191039307093E-2</v>
      </c>
    </row>
    <row r="20" spans="1:13">
      <c r="A20" t="str">
        <f t="shared" si="0"/>
        <v>SLP-FfE</v>
      </c>
      <c r="B20" t="str">
        <f t="shared" si="1"/>
        <v>DE_GMK34</v>
      </c>
      <c r="C20" s="185" t="str">
        <f t="shared" si="2"/>
        <v>KM4</v>
      </c>
      <c r="D20" s="181" t="s">
        <v>168</v>
      </c>
      <c r="E20" s="262">
        <v>1.3284912834142599</v>
      </c>
      <c r="F20" s="262">
        <v>-35.871506220000001</v>
      </c>
      <c r="G20" s="262">
        <v>7.5186828869999998</v>
      </c>
      <c r="H20" s="262">
        <v>1.7554042928377402E-2</v>
      </c>
      <c r="I20" s="263">
        <v>40</v>
      </c>
      <c r="J20" s="264">
        <v>-7.5898278738419894E-2</v>
      </c>
      <c r="K20" s="264">
        <v>1.1942554985979099</v>
      </c>
      <c r="L20" s="264">
        <v>-8.9798095264275E-4</v>
      </c>
      <c r="M20" s="265">
        <v>6.0333730728445799E-2</v>
      </c>
    </row>
    <row r="21" spans="1:13">
      <c r="A21" t="str">
        <f t="shared" si="0"/>
        <v>SLP-TUM</v>
      </c>
      <c r="B21" t="str">
        <f t="shared" si="1"/>
        <v>DE_GHA01</v>
      </c>
      <c r="C21" s="185" t="str">
        <f t="shared" si="2"/>
        <v>HA1</v>
      </c>
      <c r="D21" s="181" t="s">
        <v>169</v>
      </c>
      <c r="E21" s="253">
        <v>2.3742827709999998</v>
      </c>
      <c r="F21" s="253">
        <v>-34.759550140000002</v>
      </c>
      <c r="G21" s="253">
        <v>5.9987036829999996</v>
      </c>
      <c r="H21" s="253">
        <v>0.149441144</v>
      </c>
      <c r="I21" s="255">
        <v>40</v>
      </c>
      <c r="J21" s="256">
        <v>0</v>
      </c>
      <c r="K21" s="256">
        <v>0</v>
      </c>
      <c r="L21" s="256">
        <v>0</v>
      </c>
      <c r="M21" s="257">
        <v>0</v>
      </c>
    </row>
    <row r="22" spans="1:13">
      <c r="A22" t="str">
        <f t="shared" si="0"/>
        <v>SLP-TUM</v>
      </c>
      <c r="B22" t="str">
        <f t="shared" si="1"/>
        <v>DE_GHA02</v>
      </c>
      <c r="C22" s="185" t="str">
        <f t="shared" si="2"/>
        <v>HA2</v>
      </c>
      <c r="D22" s="181" t="s">
        <v>170</v>
      </c>
      <c r="E22" s="253">
        <v>2.8544748530000001</v>
      </c>
      <c r="F22" s="253">
        <v>-35.629423080000002</v>
      </c>
      <c r="G22" s="253">
        <v>7.0058264430000001</v>
      </c>
      <c r="H22" s="253">
        <v>0.11647722100000001</v>
      </c>
      <c r="I22" s="255">
        <v>40</v>
      </c>
      <c r="J22" s="256">
        <v>0</v>
      </c>
      <c r="K22" s="256">
        <v>0</v>
      </c>
      <c r="L22" s="256">
        <v>0</v>
      </c>
      <c r="M22" s="257">
        <v>0</v>
      </c>
    </row>
    <row r="23" spans="1:13">
      <c r="A23" t="str">
        <f t="shared" si="0"/>
        <v>SLP-TUM</v>
      </c>
      <c r="B23" t="str">
        <f t="shared" si="1"/>
        <v>DE_GHA03</v>
      </c>
      <c r="C23" s="185" t="str">
        <f t="shared" si="2"/>
        <v>HA3</v>
      </c>
      <c r="D23" s="181" t="s">
        <v>171</v>
      </c>
      <c r="E23" s="253">
        <v>3.58112137</v>
      </c>
      <c r="F23" s="253">
        <v>-36.965006520000003</v>
      </c>
      <c r="G23" s="253">
        <v>7.2256946710000003</v>
      </c>
      <c r="H23" s="253">
        <v>4.4841566999999999E-2</v>
      </c>
      <c r="I23" s="255">
        <v>40</v>
      </c>
      <c r="J23" s="256">
        <v>0</v>
      </c>
      <c r="K23" s="256">
        <v>0</v>
      </c>
      <c r="L23" s="256">
        <v>0</v>
      </c>
      <c r="M23" s="257">
        <v>0</v>
      </c>
    </row>
    <row r="24" spans="1:13">
      <c r="A24" t="str">
        <f t="shared" si="0"/>
        <v>SLP-TUM</v>
      </c>
      <c r="B24" t="str">
        <f t="shared" si="1"/>
        <v>DE_GHA04</v>
      </c>
      <c r="C24" s="185" t="str">
        <f t="shared" si="2"/>
        <v>HA4</v>
      </c>
      <c r="D24" s="181" t="s">
        <v>172</v>
      </c>
      <c r="E24" s="253">
        <v>4.0196902039999998</v>
      </c>
      <c r="F24" s="253">
        <v>-37.82820366</v>
      </c>
      <c r="G24" s="253">
        <v>8.1593368759999994</v>
      </c>
      <c r="H24" s="253">
        <v>4.7284495000000003E-2</v>
      </c>
      <c r="I24" s="255">
        <v>40</v>
      </c>
      <c r="J24" s="256">
        <v>0</v>
      </c>
      <c r="K24" s="256">
        <v>0</v>
      </c>
      <c r="L24" s="256">
        <v>0</v>
      </c>
      <c r="M24" s="257">
        <v>0</v>
      </c>
    </row>
    <row r="25" spans="1:13">
      <c r="A25" t="str">
        <f t="shared" si="0"/>
        <v>SLP-TUM</v>
      </c>
      <c r="B25" t="str">
        <f t="shared" si="1"/>
        <v>DE_GHA05</v>
      </c>
      <c r="C25" s="185" t="str">
        <f t="shared" si="2"/>
        <v>HA5</v>
      </c>
      <c r="D25" s="181" t="s">
        <v>173</v>
      </c>
      <c r="E25" s="253">
        <v>4.8252375660000002</v>
      </c>
      <c r="F25" s="253">
        <v>-39.280256399999999</v>
      </c>
      <c r="G25" s="253">
        <v>8.6240216889999992</v>
      </c>
      <c r="H25" s="253">
        <v>9.9944630000000003E-3</v>
      </c>
      <c r="I25" s="255">
        <v>40</v>
      </c>
      <c r="J25" s="256">
        <v>0</v>
      </c>
      <c r="K25" s="256">
        <v>0</v>
      </c>
      <c r="L25" s="256">
        <v>0</v>
      </c>
      <c r="M25" s="257">
        <v>0</v>
      </c>
    </row>
    <row r="26" spans="1:13">
      <c r="A26" t="str">
        <f t="shared" si="0"/>
        <v>SLP-FfE</v>
      </c>
      <c r="B26" t="str">
        <f t="shared" si="1"/>
        <v>DE_GHA33</v>
      </c>
      <c r="C26" s="185" t="str">
        <f t="shared" si="2"/>
        <v>AH3</v>
      </c>
      <c r="D26" s="181" t="s">
        <v>174</v>
      </c>
      <c r="E26" s="258">
        <v>1.9724775375047101</v>
      </c>
      <c r="F26" s="258">
        <v>-36.965006520000003</v>
      </c>
      <c r="G26" s="258">
        <v>7.2256946710000003</v>
      </c>
      <c r="H26" s="258">
        <v>3.45781570412447E-2</v>
      </c>
      <c r="I26" s="259">
        <v>40</v>
      </c>
      <c r="J26" s="260">
        <v>-7.42174022298938E-2</v>
      </c>
      <c r="K26" s="260">
        <v>1.04488686764057</v>
      </c>
      <c r="L26" s="260">
        <v>-8.2954472023944598E-4</v>
      </c>
      <c r="M26" s="261">
        <v>4.6179491297601398E-2</v>
      </c>
    </row>
    <row r="27" spans="1:13">
      <c r="A27" t="str">
        <f t="shared" si="0"/>
        <v>SLP-FfE</v>
      </c>
      <c r="B27" t="str">
        <f t="shared" si="1"/>
        <v>DE_GHA34</v>
      </c>
      <c r="C27" s="185" t="str">
        <f t="shared" si="2"/>
        <v>AH4</v>
      </c>
      <c r="D27" s="181" t="s">
        <v>175</v>
      </c>
      <c r="E27" s="262">
        <v>1.8398455179509201</v>
      </c>
      <c r="F27" s="262">
        <v>-37.82820366</v>
      </c>
      <c r="G27" s="262">
        <v>8.1593368759999994</v>
      </c>
      <c r="H27" s="262">
        <v>2.5971006255482799E-2</v>
      </c>
      <c r="I27" s="263">
        <v>40</v>
      </c>
      <c r="J27" s="264">
        <v>-0.10692617459680499</v>
      </c>
      <c r="K27" s="264">
        <v>1.45522403984838</v>
      </c>
      <c r="L27" s="264">
        <v>-4.9197263527907199E-4</v>
      </c>
      <c r="M27" s="265">
        <v>6.9185147764624894E-2</v>
      </c>
    </row>
    <row r="28" spans="1:13">
      <c r="A28" t="str">
        <f t="shared" si="0"/>
        <v>SLP-TUM</v>
      </c>
      <c r="B28" t="str">
        <f t="shared" si="1"/>
        <v>DE_GKO01</v>
      </c>
      <c r="C28" s="185" t="str">
        <f t="shared" si="2"/>
        <v>KO1</v>
      </c>
      <c r="D28" s="181" t="s">
        <v>176</v>
      </c>
      <c r="E28" s="253">
        <v>1.415957087</v>
      </c>
      <c r="F28" s="253">
        <v>-30.842519159999998</v>
      </c>
      <c r="G28" s="253">
        <v>6.3467557010000002</v>
      </c>
      <c r="H28" s="253">
        <v>0.32117906499999999</v>
      </c>
      <c r="I28" s="255">
        <v>40</v>
      </c>
      <c r="J28" s="256">
        <v>0</v>
      </c>
      <c r="K28" s="256">
        <v>0</v>
      </c>
      <c r="L28" s="256">
        <v>0</v>
      </c>
      <c r="M28" s="257">
        <v>0</v>
      </c>
    </row>
    <row r="29" spans="1:13">
      <c r="A29" t="str">
        <f t="shared" si="0"/>
        <v>SLP-TUM</v>
      </c>
      <c r="B29" t="str">
        <f t="shared" si="1"/>
        <v>DE_GKO02</v>
      </c>
      <c r="C29" s="185" t="str">
        <f t="shared" si="2"/>
        <v>KO2</v>
      </c>
      <c r="D29" s="181" t="s">
        <v>177</v>
      </c>
      <c r="E29" s="253">
        <v>2.0660500700000002</v>
      </c>
      <c r="F29" s="253">
        <v>-33.601652029999997</v>
      </c>
      <c r="G29" s="253">
        <v>6.675360994</v>
      </c>
      <c r="H29" s="253">
        <v>0.23091246800000001</v>
      </c>
      <c r="I29" s="255">
        <v>40</v>
      </c>
      <c r="J29" s="256">
        <v>0</v>
      </c>
      <c r="K29" s="256">
        <v>0</v>
      </c>
      <c r="L29" s="256">
        <v>0</v>
      </c>
      <c r="M29" s="257">
        <v>0</v>
      </c>
    </row>
    <row r="30" spans="1:13">
      <c r="A30" t="str">
        <f t="shared" si="0"/>
        <v>SLP-TUM</v>
      </c>
      <c r="B30" t="str">
        <f t="shared" si="1"/>
        <v>DE_GKO03</v>
      </c>
      <c r="C30" s="185" t="str">
        <f t="shared" si="2"/>
        <v>KO3</v>
      </c>
      <c r="D30" s="181" t="s">
        <v>178</v>
      </c>
      <c r="E30" s="253">
        <v>2.7172288440000001</v>
      </c>
      <c r="F30" s="253">
        <v>-35.141256310000003</v>
      </c>
      <c r="G30" s="253">
        <v>7.1303395089999997</v>
      </c>
      <c r="H30" s="253">
        <v>0.14184716999999999</v>
      </c>
      <c r="I30" s="255">
        <v>40</v>
      </c>
      <c r="J30" s="256">
        <v>0</v>
      </c>
      <c r="K30" s="256">
        <v>0</v>
      </c>
      <c r="L30" s="256">
        <v>0</v>
      </c>
      <c r="M30" s="257">
        <v>0</v>
      </c>
    </row>
    <row r="31" spans="1:13">
      <c r="A31" t="str">
        <f t="shared" si="0"/>
        <v>SLP-TUM</v>
      </c>
      <c r="B31" t="str">
        <f t="shared" si="1"/>
        <v>DE_GKO04</v>
      </c>
      <c r="C31" s="185" t="str">
        <f t="shared" si="2"/>
        <v>KO4</v>
      </c>
      <c r="D31" s="181" t="s">
        <v>179</v>
      </c>
      <c r="E31" s="253">
        <v>3.4428942870000001</v>
      </c>
      <c r="F31" s="253">
        <v>-36.659050409999999</v>
      </c>
      <c r="G31" s="253">
        <v>7.6083226159999997</v>
      </c>
      <c r="H31" s="253">
        <v>7.4685009999999996E-2</v>
      </c>
      <c r="I31" s="255">
        <v>40</v>
      </c>
      <c r="J31" s="256">
        <v>0</v>
      </c>
      <c r="K31" s="256">
        <v>0</v>
      </c>
      <c r="L31" s="256">
        <v>0</v>
      </c>
      <c r="M31" s="257">
        <v>0</v>
      </c>
    </row>
    <row r="32" spans="1:13">
      <c r="A32" t="str">
        <f t="shared" si="0"/>
        <v>SLP-TUM</v>
      </c>
      <c r="B32" t="str">
        <f t="shared" si="1"/>
        <v>DE_GKO05</v>
      </c>
      <c r="C32" s="185" t="str">
        <f t="shared" si="2"/>
        <v>KO5</v>
      </c>
      <c r="D32" s="181" t="s">
        <v>180</v>
      </c>
      <c r="E32" s="253">
        <v>4.3624833000000001</v>
      </c>
      <c r="F32" s="253">
        <v>-38.663402159999997</v>
      </c>
      <c r="G32" s="253">
        <v>7.5974644280000003</v>
      </c>
      <c r="H32" s="253">
        <v>8.3264180000000004E-3</v>
      </c>
      <c r="I32" s="255">
        <v>40</v>
      </c>
      <c r="J32" s="256">
        <v>0</v>
      </c>
      <c r="K32" s="256">
        <v>0</v>
      </c>
      <c r="L32" s="256">
        <v>0</v>
      </c>
      <c r="M32" s="257">
        <v>0</v>
      </c>
    </row>
    <row r="33" spans="1:13">
      <c r="A33" t="str">
        <f t="shared" si="0"/>
        <v>SLP-FfE</v>
      </c>
      <c r="B33" t="str">
        <f t="shared" si="1"/>
        <v>DE_GKO33</v>
      </c>
      <c r="C33" s="185" t="str">
        <f t="shared" si="2"/>
        <v>OK3</v>
      </c>
      <c r="D33" s="181" t="s">
        <v>181</v>
      </c>
      <c r="E33" s="258">
        <v>1.3554515228930799</v>
      </c>
      <c r="F33" s="258">
        <v>-35.141256310000003</v>
      </c>
      <c r="G33" s="258">
        <v>7.1303395089999997</v>
      </c>
      <c r="H33" s="258">
        <v>9.9061861582536506E-2</v>
      </c>
      <c r="I33" s="259">
        <v>40</v>
      </c>
      <c r="J33" s="260">
        <v>-5.2648691429529201E-2</v>
      </c>
      <c r="K33" s="260">
        <v>0.86260857514223399</v>
      </c>
      <c r="L33" s="260">
        <v>-8.8083895602660196E-4</v>
      </c>
      <c r="M33" s="261">
        <v>9.6401419393708401E-2</v>
      </c>
    </row>
    <row r="34" spans="1:13">
      <c r="A34" t="str">
        <f t="shared" si="0"/>
        <v>SLP-FfE</v>
      </c>
      <c r="B34" t="str">
        <f t="shared" si="1"/>
        <v>DE_GKO34</v>
      </c>
      <c r="C34" s="185" t="str">
        <f t="shared" si="2"/>
        <v>OK4</v>
      </c>
      <c r="D34" s="181" t="s">
        <v>182</v>
      </c>
      <c r="E34" s="262">
        <v>1.4256683872017999</v>
      </c>
      <c r="F34" s="262">
        <v>-36.659050409999999</v>
      </c>
      <c r="G34" s="262">
        <v>7.6083226159999997</v>
      </c>
      <c r="H34" s="262">
        <v>3.7111586547478703E-2</v>
      </c>
      <c r="I34" s="263">
        <v>40</v>
      </c>
      <c r="J34" s="264">
        <v>-8.0935893022415106E-2</v>
      </c>
      <c r="K34" s="264">
        <v>1.2364527018259801</v>
      </c>
      <c r="L34" s="264">
        <v>-7.6279966642852303E-4</v>
      </c>
      <c r="M34" s="265">
        <v>0.100297906459644</v>
      </c>
    </row>
    <row r="35" spans="1:13">
      <c r="A35" t="str">
        <f t="shared" si="0"/>
        <v>SLP-TUM</v>
      </c>
      <c r="B35" t="str">
        <f t="shared" si="1"/>
        <v>DE_GBD01</v>
      </c>
      <c r="C35" s="185" t="str">
        <f t="shared" si="2"/>
        <v>BD1</v>
      </c>
      <c r="D35" s="181" t="s">
        <v>183</v>
      </c>
      <c r="E35" s="253">
        <v>1.2903504589999999</v>
      </c>
      <c r="F35" s="253">
        <v>-35.234986829999997</v>
      </c>
      <c r="G35" s="253">
        <v>2.1064246880000002</v>
      </c>
      <c r="H35" s="253">
        <v>0.45572533300000001</v>
      </c>
      <c r="I35" s="255">
        <v>40</v>
      </c>
      <c r="J35" s="256">
        <v>0</v>
      </c>
      <c r="K35" s="256">
        <v>0</v>
      </c>
      <c r="L35" s="256">
        <v>0</v>
      </c>
      <c r="M35" s="257">
        <v>0</v>
      </c>
    </row>
    <row r="36" spans="1:13">
      <c r="A36" t="str">
        <f t="shared" si="0"/>
        <v>SLP-TUM</v>
      </c>
      <c r="B36" t="str">
        <f t="shared" si="1"/>
        <v>DE_GBD02</v>
      </c>
      <c r="C36" s="185" t="str">
        <f t="shared" si="2"/>
        <v>BD2</v>
      </c>
      <c r="D36" s="181" t="s">
        <v>184</v>
      </c>
      <c r="E36" s="253">
        <v>2.1095878429999999</v>
      </c>
      <c r="F36" s="253">
        <v>-35.84445084</v>
      </c>
      <c r="G36" s="253">
        <v>5.2154672279999996</v>
      </c>
      <c r="H36" s="253">
        <v>0.28545825400000002</v>
      </c>
      <c r="I36" s="255">
        <v>40</v>
      </c>
      <c r="J36" s="256">
        <v>0</v>
      </c>
      <c r="K36" s="256">
        <v>0</v>
      </c>
      <c r="L36" s="256">
        <v>0</v>
      </c>
      <c r="M36" s="257">
        <v>0</v>
      </c>
    </row>
    <row r="37" spans="1:13">
      <c r="A37" t="str">
        <f t="shared" si="0"/>
        <v>SLP-TUM</v>
      </c>
      <c r="B37" t="str">
        <f t="shared" si="1"/>
        <v>DE_GBD03</v>
      </c>
      <c r="C37" s="185" t="str">
        <f t="shared" si="2"/>
        <v>BD3</v>
      </c>
      <c r="D37" s="181" t="s">
        <v>185</v>
      </c>
      <c r="E37" s="253">
        <v>2.917702722</v>
      </c>
      <c r="F37" s="253">
        <v>-36.179411649999999</v>
      </c>
      <c r="G37" s="253">
        <v>5.9265161649999998</v>
      </c>
      <c r="H37" s="253">
        <v>0.11519117600000001</v>
      </c>
      <c r="I37" s="255">
        <v>40</v>
      </c>
      <c r="J37" s="256">
        <v>0</v>
      </c>
      <c r="K37" s="256">
        <v>0</v>
      </c>
      <c r="L37" s="256">
        <v>0</v>
      </c>
      <c r="M37" s="257">
        <v>0</v>
      </c>
    </row>
    <row r="38" spans="1:13">
      <c r="A38" t="str">
        <f t="shared" si="0"/>
        <v>SLP-TUM</v>
      </c>
      <c r="B38" t="str">
        <f t="shared" si="1"/>
        <v>DE_GBD04</v>
      </c>
      <c r="C38" s="185" t="str">
        <f t="shared" si="2"/>
        <v>BD4</v>
      </c>
      <c r="D38" s="181" t="s">
        <v>186</v>
      </c>
      <c r="E38" s="253">
        <v>3.75</v>
      </c>
      <c r="F38" s="253">
        <v>-37.5</v>
      </c>
      <c r="G38" s="253">
        <v>6.8</v>
      </c>
      <c r="H38" s="253">
        <v>6.0911264999999999E-2</v>
      </c>
      <c r="I38" s="255">
        <v>40</v>
      </c>
      <c r="J38" s="256">
        <v>0</v>
      </c>
      <c r="K38" s="256">
        <v>0</v>
      </c>
      <c r="L38" s="256">
        <v>0</v>
      </c>
      <c r="M38" s="257">
        <v>0</v>
      </c>
    </row>
    <row r="39" spans="1:13">
      <c r="A39" t="str">
        <f t="shared" si="0"/>
        <v>SLP-TUM</v>
      </c>
      <c r="B39" t="str">
        <f t="shared" si="1"/>
        <v>DE_GBD05</v>
      </c>
      <c r="C39" s="185" t="str">
        <f t="shared" si="2"/>
        <v>BD5</v>
      </c>
      <c r="D39" s="181" t="s">
        <v>187</v>
      </c>
      <c r="E39" s="253">
        <v>4.5699505650000001</v>
      </c>
      <c r="F39" s="253">
        <v>-38.535339239999999</v>
      </c>
      <c r="G39" s="253">
        <v>7.5976990989999997</v>
      </c>
      <c r="H39" s="253">
        <v>6.6313539999999999E-3</v>
      </c>
      <c r="I39" s="255">
        <v>40</v>
      </c>
      <c r="J39" s="256">
        <v>0</v>
      </c>
      <c r="K39" s="256">
        <v>0</v>
      </c>
      <c r="L39" s="256">
        <v>0</v>
      </c>
      <c r="M39" s="257">
        <v>0</v>
      </c>
    </row>
    <row r="40" spans="1:13">
      <c r="A40" t="str">
        <f t="shared" si="0"/>
        <v>SLP-FfE</v>
      </c>
      <c r="B40" t="str">
        <f t="shared" si="1"/>
        <v>DE_GBD33</v>
      </c>
      <c r="C40" s="185" t="str">
        <f t="shared" si="2"/>
        <v>DB3</v>
      </c>
      <c r="D40" s="181" t="s">
        <v>188</v>
      </c>
      <c r="E40" s="258">
        <v>1.4633681573374999</v>
      </c>
      <c r="F40" s="258">
        <v>-36.179411649999999</v>
      </c>
      <c r="G40" s="258">
        <v>5.9265161649999998</v>
      </c>
      <c r="H40" s="258">
        <v>8.08834761578303E-2</v>
      </c>
      <c r="I40" s="259">
        <v>40</v>
      </c>
      <c r="J40" s="260">
        <v>-4.7579990370695997E-2</v>
      </c>
      <c r="K40" s="260">
        <v>0.82307541850402</v>
      </c>
      <c r="L40" s="260">
        <v>-1.92725690584626E-3</v>
      </c>
      <c r="M40" s="261">
        <v>0.10770459892515501</v>
      </c>
    </row>
    <row r="41" spans="1:13">
      <c r="A41" t="str">
        <f t="shared" si="0"/>
        <v>SLP-FfE</v>
      </c>
      <c r="B41" t="str">
        <f t="shared" si="1"/>
        <v>DE_GBD34</v>
      </c>
      <c r="C41" s="185" t="str">
        <f t="shared" si="2"/>
        <v>DB4</v>
      </c>
      <c r="D41" s="181" t="s">
        <v>189</v>
      </c>
      <c r="E41" s="262">
        <v>1.5175791604409099</v>
      </c>
      <c r="F41" s="262">
        <v>-37.5</v>
      </c>
      <c r="G41" s="262">
        <v>6.8</v>
      </c>
      <c r="H41" s="262">
        <v>2.9580053248030098E-2</v>
      </c>
      <c r="I41" s="263">
        <v>40</v>
      </c>
      <c r="J41" s="264">
        <v>-7.8855918399573705E-2</v>
      </c>
      <c r="K41" s="264">
        <v>1.21612498767079</v>
      </c>
      <c r="L41" s="264">
        <v>-1.31336800852578E-3</v>
      </c>
      <c r="M41" s="265">
        <v>9.6872112636312999E-2</v>
      </c>
    </row>
    <row r="42" spans="1:13">
      <c r="A42" t="str">
        <f t="shared" si="0"/>
        <v>SLP-TUM</v>
      </c>
      <c r="B42" t="str">
        <f t="shared" si="1"/>
        <v>DE_GGA01</v>
      </c>
      <c r="C42" s="185" t="str">
        <f t="shared" si="2"/>
        <v>GA1</v>
      </c>
      <c r="D42" s="181" t="s">
        <v>190</v>
      </c>
      <c r="E42" s="253">
        <v>1.177034538</v>
      </c>
      <c r="F42" s="253">
        <v>-39.159991400000003</v>
      </c>
      <c r="G42" s="253">
        <v>4.2076109639999997</v>
      </c>
      <c r="H42" s="253">
        <v>0.66047393200000004</v>
      </c>
      <c r="I42" s="255">
        <v>40</v>
      </c>
      <c r="J42" s="256">
        <v>0</v>
      </c>
      <c r="K42" s="256">
        <v>0</v>
      </c>
      <c r="L42" s="256">
        <v>0</v>
      </c>
      <c r="M42" s="257">
        <v>0</v>
      </c>
    </row>
    <row r="43" spans="1:13">
      <c r="A43" t="str">
        <f t="shared" si="0"/>
        <v>SLP-TUM</v>
      </c>
      <c r="B43" t="str">
        <f t="shared" si="1"/>
        <v>DE_GGA02</v>
      </c>
      <c r="C43" s="185" t="str">
        <f t="shared" si="2"/>
        <v>GA2</v>
      </c>
      <c r="D43" s="181" t="s">
        <v>191</v>
      </c>
      <c r="E43" s="253">
        <v>1.648762294</v>
      </c>
      <c r="F43" s="253">
        <v>-36.399273569999998</v>
      </c>
      <c r="G43" s="253">
        <v>6.2149172090000002</v>
      </c>
      <c r="H43" s="253">
        <v>0.48776373299999998</v>
      </c>
      <c r="I43" s="255">
        <v>40</v>
      </c>
      <c r="J43" s="256">
        <v>0</v>
      </c>
      <c r="K43" s="256">
        <v>0</v>
      </c>
      <c r="L43" s="256">
        <v>0</v>
      </c>
      <c r="M43" s="257">
        <v>0</v>
      </c>
    </row>
    <row r="44" spans="1:13">
      <c r="A44" t="str">
        <f t="shared" si="0"/>
        <v>SLP-TUM</v>
      </c>
      <c r="B44" t="str">
        <f t="shared" si="1"/>
        <v>DE_GGA03</v>
      </c>
      <c r="C44" s="185" t="str">
        <f t="shared" si="2"/>
        <v>GA3</v>
      </c>
      <c r="D44" s="181" t="s">
        <v>192</v>
      </c>
      <c r="E44" s="253">
        <v>2.2850164739999999</v>
      </c>
      <c r="F44" s="253">
        <v>-36.287858389999997</v>
      </c>
      <c r="G44" s="253">
        <v>6.5885126390000002</v>
      </c>
      <c r="H44" s="253">
        <v>0.31505353400000002</v>
      </c>
      <c r="I44" s="255">
        <v>40</v>
      </c>
      <c r="J44" s="256">
        <v>0</v>
      </c>
      <c r="K44" s="256">
        <v>0</v>
      </c>
      <c r="L44" s="256">
        <v>0</v>
      </c>
      <c r="M44" s="257">
        <v>0</v>
      </c>
    </row>
    <row r="45" spans="1:13">
      <c r="A45" t="str">
        <f t="shared" si="0"/>
        <v>SLP-TUM</v>
      </c>
      <c r="B45" t="str">
        <f t="shared" si="1"/>
        <v>DE_GGA04</v>
      </c>
      <c r="C45" s="185" t="str">
        <f t="shared" si="2"/>
        <v>GA4</v>
      </c>
      <c r="D45" s="181" t="s">
        <v>193</v>
      </c>
      <c r="E45" s="253">
        <v>2.8195656150000001</v>
      </c>
      <c r="F45" s="253">
        <v>-36</v>
      </c>
      <c r="G45" s="253">
        <v>7.7368517680000002</v>
      </c>
      <c r="H45" s="253">
        <v>0.15728097999999999</v>
      </c>
      <c r="I45" s="255">
        <v>40</v>
      </c>
      <c r="J45" s="256">
        <v>0</v>
      </c>
      <c r="K45" s="256">
        <v>0</v>
      </c>
      <c r="L45" s="256">
        <v>0</v>
      </c>
      <c r="M45" s="257">
        <v>0</v>
      </c>
    </row>
    <row r="46" spans="1:13">
      <c r="A46" t="str">
        <f t="shared" si="0"/>
        <v>SLP-TUM</v>
      </c>
      <c r="B46" t="str">
        <f t="shared" si="1"/>
        <v>DE_GGA05</v>
      </c>
      <c r="C46" s="185" t="str">
        <f t="shared" si="2"/>
        <v>GA5</v>
      </c>
      <c r="D46" s="181" t="s">
        <v>194</v>
      </c>
      <c r="E46" s="253">
        <v>3.3295574819999998</v>
      </c>
      <c r="F46" s="253">
        <v>-36.014621120000001</v>
      </c>
      <c r="G46" s="253">
        <v>8.7767464709999992</v>
      </c>
      <c r="H46" s="253">
        <v>0</v>
      </c>
      <c r="I46" s="255">
        <v>40</v>
      </c>
      <c r="J46" s="256">
        <v>0</v>
      </c>
      <c r="K46" s="256">
        <v>0</v>
      </c>
      <c r="L46" s="256">
        <v>0</v>
      </c>
      <c r="M46" s="257">
        <v>0</v>
      </c>
    </row>
    <row r="47" spans="1:13">
      <c r="A47" t="str">
        <f t="shared" si="0"/>
        <v>SLP-FfE</v>
      </c>
      <c r="B47" t="str">
        <f t="shared" si="1"/>
        <v>DE_GGA33</v>
      </c>
      <c r="C47" s="185" t="str">
        <f t="shared" si="2"/>
        <v>AG3</v>
      </c>
      <c r="D47" s="181" t="s">
        <v>195</v>
      </c>
      <c r="E47" s="258">
        <v>1.15820816823062</v>
      </c>
      <c r="F47" s="258">
        <v>-36.287858389999997</v>
      </c>
      <c r="G47" s="258">
        <v>6.5885126390000002</v>
      </c>
      <c r="H47" s="258">
        <v>0.223568019279065</v>
      </c>
      <c r="I47" s="259">
        <v>40</v>
      </c>
      <c r="J47" s="260">
        <v>-4.1033478424869901E-2</v>
      </c>
      <c r="K47" s="260">
        <v>0.75264513854265702</v>
      </c>
      <c r="L47" s="260">
        <v>-9.0876855297962304E-4</v>
      </c>
      <c r="M47" s="261">
        <v>0.19166407030820301</v>
      </c>
    </row>
    <row r="48" spans="1:13">
      <c r="A48" t="str">
        <f t="shared" si="0"/>
        <v>SLP-FfE</v>
      </c>
      <c r="B48" t="str">
        <f t="shared" si="1"/>
        <v>DE_GGA34</v>
      </c>
      <c r="C48" s="185" t="str">
        <f t="shared" si="2"/>
        <v>AG4</v>
      </c>
      <c r="D48" s="181" t="s">
        <v>196</v>
      </c>
      <c r="E48" s="262">
        <v>1.18483197659357</v>
      </c>
      <c r="F48" s="262">
        <v>-36</v>
      </c>
      <c r="G48" s="262">
        <v>7.7368517680000002</v>
      </c>
      <c r="H48" s="262">
        <v>7.9310742089883396E-2</v>
      </c>
      <c r="I48" s="263">
        <v>40</v>
      </c>
      <c r="J48" s="264">
        <v>-6.8738315813288001E-2</v>
      </c>
      <c r="K48" s="264">
        <v>1.1308570050851501</v>
      </c>
      <c r="L48" s="264">
        <v>-6.58695704968982E-4</v>
      </c>
      <c r="M48" s="265">
        <v>0.19103010386202099</v>
      </c>
    </row>
    <row r="49" spans="1:13">
      <c r="A49" t="str">
        <f t="shared" si="0"/>
        <v>SLP-TUM</v>
      </c>
      <c r="B49" t="str">
        <f t="shared" si="1"/>
        <v>DE_GBH01</v>
      </c>
      <c r="C49" s="185" t="str">
        <f t="shared" si="2"/>
        <v>BH1</v>
      </c>
      <c r="D49" s="181" t="s">
        <v>197</v>
      </c>
      <c r="E49" s="253">
        <v>1.4771785690000001</v>
      </c>
      <c r="F49" s="253">
        <v>-35.083444710000002</v>
      </c>
      <c r="G49" s="253">
        <v>5.412342465</v>
      </c>
      <c r="H49" s="253">
        <v>0.47442640800000002</v>
      </c>
      <c r="I49" s="255">
        <v>40</v>
      </c>
      <c r="J49" s="256">
        <v>0</v>
      </c>
      <c r="K49" s="256">
        <v>0</v>
      </c>
      <c r="L49" s="256">
        <v>0</v>
      </c>
      <c r="M49" s="257">
        <v>0</v>
      </c>
    </row>
    <row r="50" spans="1:13">
      <c r="A50" t="str">
        <f t="shared" si="0"/>
        <v>SLP-TUM</v>
      </c>
      <c r="B50" t="str">
        <f t="shared" si="1"/>
        <v>DE_GBH02</v>
      </c>
      <c r="C50" s="185" t="str">
        <f t="shared" si="2"/>
        <v>BH2</v>
      </c>
      <c r="D50" s="181" t="s">
        <v>198</v>
      </c>
      <c r="E50" s="253">
        <v>1.70052794</v>
      </c>
      <c r="F50" s="253">
        <v>-35.15</v>
      </c>
      <c r="G50" s="253">
        <v>6.1632738509999996</v>
      </c>
      <c r="H50" s="253">
        <v>0.42982608500000002</v>
      </c>
      <c r="I50" s="255">
        <v>40</v>
      </c>
      <c r="J50" s="256">
        <v>0</v>
      </c>
      <c r="K50" s="256">
        <v>0</v>
      </c>
      <c r="L50" s="256">
        <v>0</v>
      </c>
      <c r="M50" s="257">
        <v>0</v>
      </c>
    </row>
    <row r="51" spans="1:13">
      <c r="A51" t="str">
        <f t="shared" si="0"/>
        <v>SLP-TUM</v>
      </c>
      <c r="B51" t="str">
        <f t="shared" si="1"/>
        <v>DE_GBH03</v>
      </c>
      <c r="C51" s="185" t="str">
        <f t="shared" si="2"/>
        <v>BH3</v>
      </c>
      <c r="D51" s="181" t="s">
        <v>199</v>
      </c>
      <c r="E51" s="253">
        <v>2.0102471730000002</v>
      </c>
      <c r="F51" s="253">
        <v>-35.253212349999998</v>
      </c>
      <c r="G51" s="253">
        <v>6.1544406409999999</v>
      </c>
      <c r="H51" s="253">
        <v>0.32947409700000002</v>
      </c>
      <c r="I51" s="255">
        <v>40</v>
      </c>
      <c r="J51" s="256">
        <v>0</v>
      </c>
      <c r="K51" s="256">
        <v>0</v>
      </c>
      <c r="L51" s="256">
        <v>0</v>
      </c>
      <c r="M51" s="257">
        <v>0</v>
      </c>
    </row>
    <row r="52" spans="1:13">
      <c r="A52" t="str">
        <f t="shared" si="0"/>
        <v>SLP-TUM</v>
      </c>
      <c r="B52" t="str">
        <f t="shared" si="1"/>
        <v>DE_GBH04</v>
      </c>
      <c r="C52" s="185" t="str">
        <f t="shared" si="2"/>
        <v>BH4</v>
      </c>
      <c r="D52" s="181" t="s">
        <v>200</v>
      </c>
      <c r="E52" s="253">
        <v>2.4595180609999998</v>
      </c>
      <c r="F52" s="253">
        <v>-35.253212349999998</v>
      </c>
      <c r="G52" s="253">
        <v>6.0587000719999997</v>
      </c>
      <c r="H52" s="253">
        <v>0.164737049</v>
      </c>
      <c r="I52" s="255">
        <v>40</v>
      </c>
      <c r="J52" s="256">
        <v>0</v>
      </c>
      <c r="K52" s="256">
        <v>0</v>
      </c>
      <c r="L52" s="256">
        <v>0</v>
      </c>
      <c r="M52" s="257">
        <v>0</v>
      </c>
    </row>
    <row r="53" spans="1:13">
      <c r="A53" t="str">
        <f t="shared" si="0"/>
        <v>SLP-TUM</v>
      </c>
      <c r="B53" t="str">
        <f t="shared" si="1"/>
        <v>DE_GBH05</v>
      </c>
      <c r="C53" s="185" t="str">
        <f t="shared" si="2"/>
        <v>BH5</v>
      </c>
      <c r="D53" s="181" t="s">
        <v>201</v>
      </c>
      <c r="E53" s="253">
        <v>2.98</v>
      </c>
      <c r="F53" s="253">
        <v>-35.799999999999997</v>
      </c>
      <c r="G53" s="253">
        <v>5.6340580620000003</v>
      </c>
      <c r="H53" s="253">
        <v>0</v>
      </c>
      <c r="I53" s="255">
        <v>40</v>
      </c>
      <c r="J53" s="256">
        <v>0</v>
      </c>
      <c r="K53" s="256">
        <v>0</v>
      </c>
      <c r="L53" s="256">
        <v>0</v>
      </c>
      <c r="M53" s="257">
        <v>0</v>
      </c>
    </row>
    <row r="54" spans="1:13">
      <c r="A54" t="str">
        <f t="shared" si="0"/>
        <v>SLP-FfE</v>
      </c>
      <c r="B54" t="str">
        <f t="shared" si="1"/>
        <v>DE_GBH33</v>
      </c>
      <c r="C54" s="185" t="str">
        <f t="shared" si="2"/>
        <v>HB3</v>
      </c>
      <c r="D54" s="181" t="s">
        <v>202</v>
      </c>
      <c r="E54" s="258">
        <v>0.98742830199278697</v>
      </c>
      <c r="F54" s="258">
        <v>-35.253212349999998</v>
      </c>
      <c r="G54" s="258">
        <v>6.1544406409999999</v>
      </c>
      <c r="H54" s="258">
        <v>0.226571574644788</v>
      </c>
      <c r="I54" s="259">
        <v>40</v>
      </c>
      <c r="J54" s="260">
        <v>-3.3901972877937302E-2</v>
      </c>
      <c r="K54" s="260">
        <v>0.69382336958448299</v>
      </c>
      <c r="L54" s="260">
        <v>-1.2849007801732501E-3</v>
      </c>
      <c r="M54" s="261">
        <v>0.20297316569454901</v>
      </c>
    </row>
    <row r="55" spans="1:13">
      <c r="A55" t="str">
        <f t="shared" si="0"/>
        <v>SLP-FfE</v>
      </c>
      <c r="B55" t="str">
        <f t="shared" si="1"/>
        <v>DE_GBH34</v>
      </c>
      <c r="C55" s="185" t="str">
        <f t="shared" si="2"/>
        <v>HB4</v>
      </c>
      <c r="D55" s="181" t="s">
        <v>203</v>
      </c>
      <c r="E55" s="262">
        <v>0.987258471486126</v>
      </c>
      <c r="F55" s="262">
        <v>-35.253212349999998</v>
      </c>
      <c r="G55" s="262">
        <v>6.0587000719999997</v>
      </c>
      <c r="H55" s="262">
        <v>7.9351178479290699E-2</v>
      </c>
      <c r="I55" s="263">
        <v>40</v>
      </c>
      <c r="J55" s="264">
        <v>-4.95013227495672E-2</v>
      </c>
      <c r="K55" s="264">
        <v>0.96379986125322403</v>
      </c>
      <c r="L55" s="264">
        <v>-2.2303785271091201E-3</v>
      </c>
      <c r="M55" s="265">
        <v>0.22883982780254</v>
      </c>
    </row>
    <row r="56" spans="1:13">
      <c r="A56" t="str">
        <f t="shared" si="0"/>
        <v>SLP-TUM</v>
      </c>
      <c r="B56" t="str">
        <f t="shared" si="1"/>
        <v>DE_GWA01</v>
      </c>
      <c r="C56" s="185" t="str">
        <f t="shared" si="2"/>
        <v>WA1</v>
      </c>
      <c r="D56" s="181" t="s">
        <v>204</v>
      </c>
      <c r="E56" s="253">
        <v>0.4</v>
      </c>
      <c r="F56" s="253">
        <v>-40.514948179999998</v>
      </c>
      <c r="G56" s="253">
        <v>2.874795695</v>
      </c>
      <c r="H56" s="253">
        <v>0.93510758400000005</v>
      </c>
      <c r="I56" s="255">
        <v>40</v>
      </c>
      <c r="J56" s="256">
        <v>0</v>
      </c>
      <c r="K56" s="256">
        <v>0</v>
      </c>
      <c r="L56" s="256">
        <v>0</v>
      </c>
      <c r="M56" s="257">
        <v>0</v>
      </c>
    </row>
    <row r="57" spans="1:13">
      <c r="A57" t="str">
        <f t="shared" si="0"/>
        <v>SLP-TUM</v>
      </c>
      <c r="B57" t="str">
        <f t="shared" si="1"/>
        <v>DE_GWA02</v>
      </c>
      <c r="C57" s="185" t="str">
        <f t="shared" si="2"/>
        <v>WA2</v>
      </c>
      <c r="D57" s="181" t="s">
        <v>205</v>
      </c>
      <c r="E57" s="253">
        <v>0.61662289299999995</v>
      </c>
      <c r="F57" s="253">
        <v>-38.4</v>
      </c>
      <c r="G57" s="253">
        <v>3.8705351889999999</v>
      </c>
      <c r="H57" s="253">
        <v>0.87002503099999995</v>
      </c>
      <c r="I57" s="255">
        <v>40</v>
      </c>
      <c r="J57" s="256">
        <v>0</v>
      </c>
      <c r="K57" s="256">
        <v>0</v>
      </c>
      <c r="L57" s="256">
        <v>0</v>
      </c>
      <c r="M57" s="257">
        <v>0</v>
      </c>
    </row>
    <row r="58" spans="1:13">
      <c r="A58" t="str">
        <f t="shared" si="0"/>
        <v>SLP-TUM</v>
      </c>
      <c r="B58" t="str">
        <f t="shared" si="1"/>
        <v>DE_GWA03</v>
      </c>
      <c r="C58" s="185" t="str">
        <f t="shared" si="2"/>
        <v>WA3</v>
      </c>
      <c r="D58" s="181" t="s">
        <v>206</v>
      </c>
      <c r="E58" s="253">
        <v>0.76572901199999999</v>
      </c>
      <c r="F58" s="253">
        <v>-36.023791150000001</v>
      </c>
      <c r="G58" s="253">
        <v>4.8662746830000003</v>
      </c>
      <c r="H58" s="253">
        <v>0.80494247799999996</v>
      </c>
      <c r="I58" s="255">
        <v>40</v>
      </c>
      <c r="J58" s="256">
        <v>0</v>
      </c>
      <c r="K58" s="256">
        <v>0</v>
      </c>
      <c r="L58" s="256">
        <v>0</v>
      </c>
      <c r="M58" s="257">
        <v>0</v>
      </c>
    </row>
    <row r="59" spans="1:13">
      <c r="A59" t="str">
        <f t="shared" si="0"/>
        <v>SLP-TUM</v>
      </c>
      <c r="B59" t="str">
        <f t="shared" si="1"/>
        <v>DE_GWA04</v>
      </c>
      <c r="C59" s="185" t="str">
        <f t="shared" si="2"/>
        <v>WA4</v>
      </c>
      <c r="D59" s="181" t="s">
        <v>207</v>
      </c>
      <c r="E59" s="253">
        <v>1.053587472</v>
      </c>
      <c r="F59" s="253">
        <v>-35.299999999999997</v>
      </c>
      <c r="G59" s="253">
        <v>4.8662746830000003</v>
      </c>
      <c r="H59" s="253">
        <v>0.68110423399999998</v>
      </c>
      <c r="I59" s="255">
        <v>40</v>
      </c>
      <c r="J59" s="256">
        <v>0</v>
      </c>
      <c r="K59" s="256">
        <v>0</v>
      </c>
      <c r="L59" s="256">
        <v>0</v>
      </c>
      <c r="M59" s="257">
        <v>0</v>
      </c>
    </row>
    <row r="60" spans="1:13">
      <c r="A60" t="str">
        <f t="shared" si="0"/>
        <v>SLP-TUM</v>
      </c>
      <c r="B60" t="str">
        <f t="shared" si="1"/>
        <v>DE_GWA05</v>
      </c>
      <c r="C60" s="185" t="str">
        <f t="shared" si="2"/>
        <v>WA5</v>
      </c>
      <c r="D60" s="181" t="s">
        <v>208</v>
      </c>
      <c r="E60" s="253">
        <v>1.276885373</v>
      </c>
      <c r="F60" s="253">
        <v>-34.342437070000003</v>
      </c>
      <c r="G60" s="253">
        <v>5.4518822419999999</v>
      </c>
      <c r="H60" s="253">
        <v>0.55726598999999999</v>
      </c>
      <c r="I60" s="255">
        <v>40</v>
      </c>
      <c r="J60" s="256">
        <v>0</v>
      </c>
      <c r="K60" s="256">
        <v>0</v>
      </c>
      <c r="L60" s="256">
        <v>0</v>
      </c>
      <c r="M60" s="257">
        <v>0</v>
      </c>
    </row>
    <row r="61" spans="1:13">
      <c r="A61" t="str">
        <f t="shared" si="0"/>
        <v>SLP-FfE</v>
      </c>
      <c r="B61" t="str">
        <f t="shared" si="1"/>
        <v>DE_GWA33</v>
      </c>
      <c r="C61" s="185" t="str">
        <f t="shared" si="2"/>
        <v>AW3</v>
      </c>
      <c r="D61" s="181" t="s">
        <v>209</v>
      </c>
      <c r="E61" s="258">
        <v>0.33378383212380802</v>
      </c>
      <c r="F61" s="258">
        <v>-36.023791150000001</v>
      </c>
      <c r="G61" s="258">
        <v>4.8662746830000003</v>
      </c>
      <c r="H61" s="258">
        <v>0.49122795797177399</v>
      </c>
      <c r="I61" s="259">
        <v>40</v>
      </c>
      <c r="J61" s="260">
        <v>-9.2263492839078001E-3</v>
      </c>
      <c r="K61" s="260">
        <v>0.45957571089624999</v>
      </c>
      <c r="L61" s="260">
        <v>-9.6764244989513298E-4</v>
      </c>
      <c r="M61" s="261">
        <v>0.39642907517863601</v>
      </c>
    </row>
    <row r="62" spans="1:13">
      <c r="A62" t="str">
        <f t="shared" si="0"/>
        <v>SLP-FfE</v>
      </c>
      <c r="B62" t="str">
        <f t="shared" si="1"/>
        <v>DE_GWA34</v>
      </c>
      <c r="C62" s="185" t="str">
        <f t="shared" si="2"/>
        <v>AW4</v>
      </c>
      <c r="D62" s="181" t="s">
        <v>210</v>
      </c>
      <c r="E62" s="262">
        <v>0.39253387380634902</v>
      </c>
      <c r="F62" s="262">
        <v>-35.299999999999997</v>
      </c>
      <c r="G62" s="262">
        <v>4.8662746830000003</v>
      </c>
      <c r="H62" s="262">
        <v>0.30450986619695802</v>
      </c>
      <c r="I62" s="263">
        <v>40</v>
      </c>
      <c r="J62" s="264">
        <v>-1.67993072626435E-2</v>
      </c>
      <c r="K62" s="264">
        <v>0.67108889173422104</v>
      </c>
      <c r="L62" s="264">
        <v>-2.0300823594516502E-3</v>
      </c>
      <c r="M62" s="265">
        <v>0.56146234289608699</v>
      </c>
    </row>
    <row r="63" spans="1:13">
      <c r="A63" t="str">
        <f t="shared" si="0"/>
        <v>SLP-TUM</v>
      </c>
      <c r="B63" t="str">
        <f t="shared" si="1"/>
        <v>DE_GGB01</v>
      </c>
      <c r="C63" s="185" t="str">
        <f t="shared" si="2"/>
        <v>GB1</v>
      </c>
      <c r="D63" s="181" t="s">
        <v>211</v>
      </c>
      <c r="E63" s="253">
        <v>3.176194476</v>
      </c>
      <c r="F63" s="253">
        <v>-40.836660860000002</v>
      </c>
      <c r="G63" s="253">
        <v>3.6785891739999999</v>
      </c>
      <c r="H63" s="253">
        <v>0.15021557599999999</v>
      </c>
      <c r="I63" s="255">
        <v>40</v>
      </c>
      <c r="J63" s="256">
        <v>0</v>
      </c>
      <c r="K63" s="256">
        <v>0</v>
      </c>
      <c r="L63" s="256">
        <v>0</v>
      </c>
      <c r="M63" s="257">
        <v>0</v>
      </c>
    </row>
    <row r="64" spans="1:13">
      <c r="A64" t="str">
        <f t="shared" si="0"/>
        <v>SLP-TUM</v>
      </c>
      <c r="B64" t="str">
        <f t="shared" si="1"/>
        <v>DE_GGB02</v>
      </c>
      <c r="C64" s="185" t="str">
        <f t="shared" si="2"/>
        <v>GB2</v>
      </c>
      <c r="D64" s="181" t="s">
        <v>212</v>
      </c>
      <c r="E64" s="253">
        <v>3.3904645059999998</v>
      </c>
      <c r="F64" s="253">
        <v>-39.287521640000001</v>
      </c>
      <c r="G64" s="253">
        <v>4.4905740459999999</v>
      </c>
      <c r="H64" s="253">
        <v>8.3478316999999996E-2</v>
      </c>
      <c r="I64" s="255">
        <v>40</v>
      </c>
      <c r="J64" s="256">
        <v>0</v>
      </c>
      <c r="K64" s="256">
        <v>0</v>
      </c>
      <c r="L64" s="256">
        <v>0</v>
      </c>
      <c r="M64" s="257">
        <v>0</v>
      </c>
    </row>
    <row r="65" spans="1:13">
      <c r="A65" t="str">
        <f t="shared" si="0"/>
        <v>SLP-TUM</v>
      </c>
      <c r="B65" t="str">
        <f t="shared" si="1"/>
        <v>DE_GGB03</v>
      </c>
      <c r="C65" s="185" t="str">
        <f t="shared" si="2"/>
        <v>GB3</v>
      </c>
      <c r="D65" s="181" t="s">
        <v>213</v>
      </c>
      <c r="E65" s="253">
        <v>3.2572742130000001</v>
      </c>
      <c r="F65" s="253">
        <v>-37.5</v>
      </c>
      <c r="G65" s="253">
        <v>6.3462147949999999</v>
      </c>
      <c r="H65" s="253">
        <v>8.6622649999999995E-2</v>
      </c>
      <c r="I65" s="255">
        <v>40</v>
      </c>
      <c r="J65" s="256">
        <v>0</v>
      </c>
      <c r="K65" s="256">
        <v>0</v>
      </c>
      <c r="L65" s="256">
        <v>0</v>
      </c>
      <c r="M65" s="257">
        <v>0</v>
      </c>
    </row>
    <row r="66" spans="1:13">
      <c r="A66" t="str">
        <f t="shared" si="0"/>
        <v>SLP-TUM</v>
      </c>
      <c r="B66" t="str">
        <f t="shared" si="1"/>
        <v>DE_GGB04</v>
      </c>
      <c r="C66" s="185" t="str">
        <f t="shared" si="2"/>
        <v>GB4</v>
      </c>
      <c r="D66" s="181" t="s">
        <v>214</v>
      </c>
      <c r="E66" s="253">
        <v>3.601773562</v>
      </c>
      <c r="F66" s="253">
        <v>-37.88253684</v>
      </c>
      <c r="G66" s="253">
        <v>6.9836070289999999</v>
      </c>
      <c r="H66" s="253">
        <v>5.4826185999999999E-2</v>
      </c>
      <c r="I66" s="255">
        <v>40</v>
      </c>
      <c r="J66" s="256">
        <v>0</v>
      </c>
      <c r="K66" s="256">
        <v>0</v>
      </c>
      <c r="L66" s="256">
        <v>0</v>
      </c>
      <c r="M66" s="257">
        <v>0</v>
      </c>
    </row>
    <row r="67" spans="1:13">
      <c r="A67" t="str">
        <f t="shared" si="0"/>
        <v>SLP-TUM</v>
      </c>
      <c r="B67" t="str">
        <f t="shared" si="1"/>
        <v>DE_GGB05</v>
      </c>
      <c r="C67" s="185" t="str">
        <f t="shared" si="2"/>
        <v>GB5</v>
      </c>
      <c r="D67" s="181" t="s">
        <v>215</v>
      </c>
      <c r="E67" s="253">
        <v>3.9320532479999999</v>
      </c>
      <c r="F67" s="253">
        <v>-38.143324819999997</v>
      </c>
      <c r="G67" s="253">
        <v>7.6185870979999999</v>
      </c>
      <c r="H67" s="253">
        <v>2.3029722999999998E-2</v>
      </c>
      <c r="I67" s="255">
        <v>40</v>
      </c>
      <c r="J67" s="256">
        <v>0</v>
      </c>
      <c r="K67" s="256">
        <v>0</v>
      </c>
      <c r="L67" s="256">
        <v>0</v>
      </c>
      <c r="M67" s="257">
        <v>0</v>
      </c>
    </row>
    <row r="68" spans="1:13">
      <c r="A68" t="str">
        <f t="shared" ref="A68:A92" si="3">IF(MID(D68,1,8)="SigLinDe","SLP-FfE","SLP-TUM")</f>
        <v>SLP-FfE</v>
      </c>
      <c r="B68" t="str">
        <f t="shared" ref="B68:B92" si="4">"DE_"&amp;IF(A68="SLP-TUM",MID(D68,5,4)&amp;RIGHT(D68,1),"")&amp;IF(A68="SLP-FfE",MID(D65,5,3)&amp;"3"&amp;RIGHT(D65,1),"")</f>
        <v>DE_GGB33</v>
      </c>
      <c r="C68" s="185" t="str">
        <f t="shared" ref="C68:C92" si="5">IF(A68="SLP-TUM",LEFT(D68,3),"")&amp;IF(A68="SLP-FfE",MID(D65,2,1)&amp;MID(D65,1,1)&amp;MID(D65,3,1),"")</f>
        <v>BG3</v>
      </c>
      <c r="D68" s="181" t="s">
        <v>216</v>
      </c>
      <c r="E68" s="266">
        <v>1.82137779524266</v>
      </c>
      <c r="F68" s="266">
        <v>-37.5</v>
      </c>
      <c r="G68" s="266">
        <v>6.3462147949999999</v>
      </c>
      <c r="H68" s="266">
        <v>6.7811791498411197E-2</v>
      </c>
      <c r="I68" s="267">
        <v>40</v>
      </c>
      <c r="J68" s="268">
        <v>-6.0766568968526301E-2</v>
      </c>
      <c r="K68" s="268">
        <v>0.93081585658295796</v>
      </c>
      <c r="L68" s="268">
        <v>-1.3966888276177401E-3</v>
      </c>
      <c r="M68" s="269">
        <v>8.5039879949281097E-2</v>
      </c>
    </row>
    <row r="69" spans="1:13">
      <c r="A69" t="str">
        <f t="shared" si="3"/>
        <v>SLP-FfE</v>
      </c>
      <c r="B69" t="str">
        <f t="shared" si="4"/>
        <v>DE_GGB34</v>
      </c>
      <c r="C69" s="185" t="str">
        <f t="shared" si="5"/>
        <v>BG4</v>
      </c>
      <c r="D69" s="181" t="s">
        <v>217</v>
      </c>
      <c r="E69" s="262">
        <v>1.62668116109167</v>
      </c>
      <c r="F69" s="262">
        <v>-37.88253684</v>
      </c>
      <c r="G69" s="262">
        <v>6.9836070289999999</v>
      </c>
      <c r="H69" s="262">
        <v>2.9713602712276601E-2</v>
      </c>
      <c r="I69" s="263">
        <v>40</v>
      </c>
      <c r="J69" s="264">
        <v>-8.5433289200744306E-2</v>
      </c>
      <c r="K69" s="264">
        <v>1.2709629183122999</v>
      </c>
      <c r="L69" s="264">
        <v>-1.1319192336313501E-3</v>
      </c>
      <c r="M69" s="265">
        <v>9.2812393180786906E-2</v>
      </c>
    </row>
    <row r="70" spans="1:13">
      <c r="A70" t="str">
        <f t="shared" si="3"/>
        <v>SLP-TUM</v>
      </c>
      <c r="B70" t="str">
        <f t="shared" si="4"/>
        <v>DE_GBA01</v>
      </c>
      <c r="C70" s="185" t="str">
        <f t="shared" si="5"/>
        <v>BA1</v>
      </c>
      <c r="D70" s="181" t="s">
        <v>218</v>
      </c>
      <c r="E70" s="253">
        <v>0.15</v>
      </c>
      <c r="F70" s="253">
        <v>-36</v>
      </c>
      <c r="G70" s="253">
        <v>2</v>
      </c>
      <c r="H70" s="253">
        <v>1</v>
      </c>
      <c r="I70" s="255">
        <v>40</v>
      </c>
      <c r="J70" s="256">
        <v>0</v>
      </c>
      <c r="K70" s="256">
        <v>0</v>
      </c>
      <c r="L70" s="256">
        <v>0</v>
      </c>
      <c r="M70" s="257">
        <v>0</v>
      </c>
    </row>
    <row r="71" spans="1:13">
      <c r="A71" t="str">
        <f t="shared" si="3"/>
        <v>SLP-TUM</v>
      </c>
      <c r="B71" t="str">
        <f t="shared" si="4"/>
        <v>DE_GBA02</v>
      </c>
      <c r="C71" s="185" t="str">
        <f t="shared" si="5"/>
        <v>BA2</v>
      </c>
      <c r="D71" s="181" t="s">
        <v>219</v>
      </c>
      <c r="E71" s="253">
        <v>0.38791910400000001</v>
      </c>
      <c r="F71" s="253">
        <v>-35.5</v>
      </c>
      <c r="G71" s="253">
        <v>4</v>
      </c>
      <c r="H71" s="253">
        <v>0.90548154300000006</v>
      </c>
      <c r="I71" s="255">
        <v>40</v>
      </c>
      <c r="J71" s="256">
        <v>0</v>
      </c>
      <c r="K71" s="256">
        <v>0</v>
      </c>
      <c r="L71" s="256">
        <v>0</v>
      </c>
      <c r="M71" s="257">
        <v>0</v>
      </c>
    </row>
    <row r="72" spans="1:13">
      <c r="A72" t="str">
        <f t="shared" si="3"/>
        <v>SLP-TUM</v>
      </c>
      <c r="B72" t="str">
        <f t="shared" si="4"/>
        <v>DE_GBA03</v>
      </c>
      <c r="C72" s="185" t="str">
        <f t="shared" si="5"/>
        <v>BA3</v>
      </c>
      <c r="D72" s="181" t="s">
        <v>220</v>
      </c>
      <c r="E72" s="253">
        <v>0.62619621599999997</v>
      </c>
      <c r="F72" s="253">
        <v>-33</v>
      </c>
      <c r="G72" s="253">
        <v>5.7212302499999996</v>
      </c>
      <c r="H72" s="253">
        <v>0.78556546000000005</v>
      </c>
      <c r="I72" s="255">
        <v>40</v>
      </c>
      <c r="J72" s="256">
        <v>0</v>
      </c>
      <c r="K72" s="256">
        <v>0</v>
      </c>
      <c r="L72" s="256">
        <v>0</v>
      </c>
      <c r="M72" s="257">
        <v>0</v>
      </c>
    </row>
    <row r="73" spans="1:13">
      <c r="A73" t="str">
        <f t="shared" si="3"/>
        <v>SLP-TUM</v>
      </c>
      <c r="B73" t="str">
        <f t="shared" si="4"/>
        <v>DE_GBA04</v>
      </c>
      <c r="C73" s="185" t="str">
        <f t="shared" si="5"/>
        <v>BA4</v>
      </c>
      <c r="D73" s="181" t="s">
        <v>221</v>
      </c>
      <c r="E73" s="253">
        <v>0.93158890100000002</v>
      </c>
      <c r="F73" s="253">
        <v>-33.35</v>
      </c>
      <c r="G73" s="253">
        <v>5.7212302499999996</v>
      </c>
      <c r="H73" s="253">
        <v>0.66564937700000004</v>
      </c>
      <c r="I73" s="255">
        <v>40</v>
      </c>
      <c r="J73" s="256">
        <v>0</v>
      </c>
      <c r="K73" s="256">
        <v>0</v>
      </c>
      <c r="L73" s="256">
        <v>0</v>
      </c>
      <c r="M73" s="257">
        <v>0</v>
      </c>
    </row>
    <row r="74" spans="1:13">
      <c r="A74" t="str">
        <f t="shared" si="3"/>
        <v>SLP-TUM</v>
      </c>
      <c r="B74" t="str">
        <f t="shared" si="4"/>
        <v>DE_GBA05</v>
      </c>
      <c r="C74" s="185" t="str">
        <f t="shared" si="5"/>
        <v>BA5</v>
      </c>
      <c r="D74" s="181" t="s">
        <v>222</v>
      </c>
      <c r="E74" s="253">
        <v>1.2779567300000001</v>
      </c>
      <c r="F74" s="253">
        <v>-34.517392000000001</v>
      </c>
      <c r="G74" s="253">
        <v>5.7212302499999996</v>
      </c>
      <c r="H74" s="253">
        <v>0.54573329400000004</v>
      </c>
      <c r="I74" s="255">
        <v>40</v>
      </c>
      <c r="J74" s="256">
        <v>0</v>
      </c>
      <c r="K74" s="256">
        <v>0</v>
      </c>
      <c r="L74" s="256">
        <v>0</v>
      </c>
      <c r="M74" s="257">
        <v>0</v>
      </c>
    </row>
    <row r="75" spans="1:13">
      <c r="A75" t="str">
        <f t="shared" si="3"/>
        <v>SLP-FfE</v>
      </c>
      <c r="B75" t="str">
        <f t="shared" si="4"/>
        <v>DE_GBA33</v>
      </c>
      <c r="C75" s="185" t="str">
        <f t="shared" si="5"/>
        <v>AB3</v>
      </c>
      <c r="D75" s="181" t="s">
        <v>223</v>
      </c>
      <c r="E75" s="266">
        <v>0.27700871173110803</v>
      </c>
      <c r="F75" s="266">
        <v>-33</v>
      </c>
      <c r="G75" s="266">
        <v>5.7212302499999996</v>
      </c>
      <c r="H75" s="266">
        <v>0.4865118291885</v>
      </c>
      <c r="I75" s="267">
        <v>40</v>
      </c>
      <c r="J75" s="268">
        <v>-9.4849130944012709E-3</v>
      </c>
      <c r="K75" s="268">
        <v>0.46302369368771501</v>
      </c>
      <c r="L75" s="268">
        <v>-7.1341860056578195E-4</v>
      </c>
      <c r="M75" s="269">
        <v>0.38674466988795903</v>
      </c>
    </row>
    <row r="76" spans="1:13">
      <c r="A76" t="str">
        <f t="shared" si="3"/>
        <v>SLP-FfE</v>
      </c>
      <c r="B76" t="str">
        <f t="shared" si="4"/>
        <v>DE_GBA34</v>
      </c>
      <c r="C76" s="185" t="str">
        <f t="shared" si="5"/>
        <v>AB4</v>
      </c>
      <c r="D76" s="181" t="s">
        <v>224</v>
      </c>
      <c r="E76" s="262">
        <v>0.35376401507794197</v>
      </c>
      <c r="F76" s="262">
        <v>-33.35</v>
      </c>
      <c r="G76" s="262">
        <v>5.7212302499999996</v>
      </c>
      <c r="H76" s="262">
        <v>0.30333053043746</v>
      </c>
      <c r="I76" s="263">
        <v>40</v>
      </c>
      <c r="J76" s="264">
        <v>-1.7746347868875599E-2</v>
      </c>
      <c r="K76" s="264">
        <v>0.68256991216863605</v>
      </c>
      <c r="L76" s="264">
        <v>-1.3911792841456701E-3</v>
      </c>
      <c r="M76" s="265">
        <v>0.543462385684501</v>
      </c>
    </row>
    <row r="77" spans="1:13">
      <c r="A77" t="str">
        <f t="shared" si="3"/>
        <v>SLP-TUM</v>
      </c>
      <c r="B77" t="str">
        <f t="shared" si="4"/>
        <v>DE_GPD01</v>
      </c>
      <c r="C77" s="185" t="str">
        <f t="shared" si="5"/>
        <v>PD1</v>
      </c>
      <c r="D77" s="181" t="s">
        <v>225</v>
      </c>
      <c r="E77" s="253">
        <v>1.489402246</v>
      </c>
      <c r="F77" s="253">
        <v>-32.425267750000003</v>
      </c>
      <c r="G77" s="253">
        <v>8.1732612079999996</v>
      </c>
      <c r="H77" s="253">
        <v>0.390598736</v>
      </c>
      <c r="I77" s="255">
        <v>40</v>
      </c>
      <c r="J77" s="256">
        <v>0</v>
      </c>
      <c r="K77" s="256">
        <v>0</v>
      </c>
      <c r="L77" s="256">
        <v>0</v>
      </c>
      <c r="M77" s="257">
        <v>0</v>
      </c>
    </row>
    <row r="78" spans="1:13">
      <c r="A78" t="str">
        <f t="shared" si="3"/>
        <v>SLP-TUM</v>
      </c>
      <c r="B78" t="str">
        <f t="shared" si="4"/>
        <v>DE_GPD02</v>
      </c>
      <c r="C78" s="185" t="str">
        <f t="shared" si="5"/>
        <v>PD2</v>
      </c>
      <c r="D78" s="181" t="s">
        <v>226</v>
      </c>
      <c r="E78" s="253">
        <v>2.5784172540000001</v>
      </c>
      <c r="F78" s="253">
        <v>-34.732126100000002</v>
      </c>
      <c r="G78" s="253">
        <v>6.4805035139999996</v>
      </c>
      <c r="H78" s="253">
        <v>0.140772912</v>
      </c>
      <c r="I78" s="255">
        <v>40</v>
      </c>
      <c r="J78" s="256">
        <v>0</v>
      </c>
      <c r="K78" s="256">
        <v>0</v>
      </c>
      <c r="L78" s="256">
        <v>0</v>
      </c>
      <c r="M78" s="257">
        <v>0</v>
      </c>
    </row>
    <row r="79" spans="1:13">
      <c r="A79" t="str">
        <f t="shared" si="3"/>
        <v>SLP-TUM</v>
      </c>
      <c r="B79" t="str">
        <f t="shared" si="4"/>
        <v>DE_GPD03</v>
      </c>
      <c r="C79" s="185" t="str">
        <f t="shared" si="5"/>
        <v>PD3</v>
      </c>
      <c r="D79" s="181" t="s">
        <v>227</v>
      </c>
      <c r="E79" s="253">
        <v>3.2</v>
      </c>
      <c r="F79" s="253">
        <v>-35.799999999999997</v>
      </c>
      <c r="G79" s="253">
        <v>8.4</v>
      </c>
      <c r="H79" s="253">
        <v>9.3848608E-2</v>
      </c>
      <c r="I79" s="255">
        <v>40</v>
      </c>
      <c r="J79" s="256">
        <v>0</v>
      </c>
      <c r="K79" s="256">
        <v>0</v>
      </c>
      <c r="L79" s="256">
        <v>0</v>
      </c>
      <c r="M79" s="257">
        <v>0</v>
      </c>
    </row>
    <row r="80" spans="1:13">
      <c r="A80" t="str">
        <f t="shared" si="3"/>
        <v>SLP-TUM</v>
      </c>
      <c r="B80" t="str">
        <f t="shared" si="4"/>
        <v>DE_GPD04</v>
      </c>
      <c r="C80" s="185" t="str">
        <f t="shared" si="5"/>
        <v>PD4</v>
      </c>
      <c r="D80" s="181" t="s">
        <v>228</v>
      </c>
      <c r="E80" s="253">
        <v>3.85</v>
      </c>
      <c r="F80" s="253">
        <v>-37</v>
      </c>
      <c r="G80" s="253">
        <v>10.2405021</v>
      </c>
      <c r="H80" s="253">
        <v>4.6924304E-2</v>
      </c>
      <c r="I80" s="255">
        <v>40</v>
      </c>
      <c r="J80" s="256">
        <v>0</v>
      </c>
      <c r="K80" s="256">
        <v>0</v>
      </c>
      <c r="L80" s="256">
        <v>0</v>
      </c>
      <c r="M80" s="257">
        <v>0</v>
      </c>
    </row>
    <row r="81" spans="1:13">
      <c r="A81" t="str">
        <f t="shared" si="3"/>
        <v>SLP-TUM</v>
      </c>
      <c r="B81" t="str">
        <f t="shared" si="4"/>
        <v>DE_GPD05</v>
      </c>
      <c r="C81" s="185" t="str">
        <f t="shared" si="5"/>
        <v>PD5</v>
      </c>
      <c r="D81" s="181" t="s">
        <v>229</v>
      </c>
      <c r="E81" s="253">
        <v>4.7462813920000002</v>
      </c>
      <c r="F81" s="253">
        <v>-38.750429390000001</v>
      </c>
      <c r="G81" s="253">
        <v>10.27533341</v>
      </c>
      <c r="H81" s="253">
        <v>0</v>
      </c>
      <c r="I81" s="255">
        <v>40</v>
      </c>
      <c r="J81" s="256">
        <v>0</v>
      </c>
      <c r="K81" s="256">
        <v>0</v>
      </c>
      <c r="L81" s="256">
        <v>0</v>
      </c>
      <c r="M81" s="257">
        <v>0</v>
      </c>
    </row>
    <row r="82" spans="1:13">
      <c r="A82" t="str">
        <f t="shared" si="3"/>
        <v>SLP-FfE</v>
      </c>
      <c r="B82" t="str">
        <f t="shared" si="4"/>
        <v>DE_GPD33</v>
      </c>
      <c r="C82" s="185" t="str">
        <f t="shared" si="5"/>
        <v>DP3</v>
      </c>
      <c r="D82" s="181" t="s">
        <v>230</v>
      </c>
      <c r="E82" s="266">
        <v>1.7110739256233101</v>
      </c>
      <c r="F82" s="266">
        <v>-35.799999999999997</v>
      </c>
      <c r="G82" s="266">
        <v>8.4</v>
      </c>
      <c r="H82" s="266">
        <v>7.0254583920868696E-2</v>
      </c>
      <c r="I82" s="267">
        <v>40</v>
      </c>
      <c r="J82" s="268">
        <v>-7.4538113411129703E-2</v>
      </c>
      <c r="K82" s="268">
        <v>1.04630053886108</v>
      </c>
      <c r="L82" s="268">
        <v>-3.6720793281783798E-4</v>
      </c>
      <c r="M82" s="269">
        <v>6.2188226223612801E-2</v>
      </c>
    </row>
    <row r="83" spans="1:13">
      <c r="A83" t="str">
        <f t="shared" si="3"/>
        <v>SLP-FfE</v>
      </c>
      <c r="B83" t="str">
        <f t="shared" si="4"/>
        <v>DE_GPD34</v>
      </c>
      <c r="C83" s="185" t="str">
        <f t="shared" si="5"/>
        <v>DP4</v>
      </c>
      <c r="D83" s="181" t="s">
        <v>231</v>
      </c>
      <c r="E83" s="262">
        <v>1.88346094379506</v>
      </c>
      <c r="F83" s="262">
        <v>-37</v>
      </c>
      <c r="G83" s="262">
        <v>10.2405021</v>
      </c>
      <c r="H83" s="262">
        <v>2.7547042254160901E-2</v>
      </c>
      <c r="I83" s="263">
        <v>40</v>
      </c>
      <c r="J83" s="264">
        <v>-0.12530997479160699</v>
      </c>
      <c r="K83" s="264">
        <v>1.62759988176077</v>
      </c>
      <c r="L83" s="264">
        <v>-1.10508201486912E-4</v>
      </c>
      <c r="M83" s="265">
        <v>6.3511941350692602E-2</v>
      </c>
    </row>
    <row r="84" spans="1:13">
      <c r="A84" t="str">
        <f t="shared" si="3"/>
        <v>SLP-TUM</v>
      </c>
      <c r="B84" t="str">
        <f t="shared" si="4"/>
        <v>DE_GMF01</v>
      </c>
      <c r="C84" s="185" t="str">
        <f t="shared" si="5"/>
        <v>MF1</v>
      </c>
      <c r="D84" s="181" t="s">
        <v>232</v>
      </c>
      <c r="E84" s="253">
        <v>2.1163530869999998</v>
      </c>
      <c r="F84" s="253">
        <v>-34.262862310000003</v>
      </c>
      <c r="G84" s="253">
        <v>5.1763874239999996</v>
      </c>
      <c r="H84" s="253">
        <v>0.160694541</v>
      </c>
      <c r="I84" s="255">
        <v>40</v>
      </c>
      <c r="J84" s="256">
        <v>0</v>
      </c>
      <c r="K84" s="256">
        <v>0</v>
      </c>
      <c r="L84" s="256">
        <v>0</v>
      </c>
      <c r="M84" s="257">
        <v>0</v>
      </c>
    </row>
    <row r="85" spans="1:13">
      <c r="A85" t="str">
        <f t="shared" si="3"/>
        <v>SLP-TUM</v>
      </c>
      <c r="B85" t="str">
        <f t="shared" si="4"/>
        <v>DE_GMF02</v>
      </c>
      <c r="C85" s="185" t="str">
        <f t="shared" si="5"/>
        <v>MF2</v>
      </c>
      <c r="D85" s="181" t="s">
        <v>233</v>
      </c>
      <c r="E85" s="253">
        <v>2.248633329</v>
      </c>
      <c r="F85" s="253">
        <v>-34.542843070000004</v>
      </c>
      <c r="G85" s="253">
        <v>5.5545244839999999</v>
      </c>
      <c r="H85" s="253">
        <v>0.14082196299999999</v>
      </c>
      <c r="I85" s="255">
        <v>40</v>
      </c>
      <c r="J85" s="256">
        <v>0</v>
      </c>
      <c r="K85" s="256">
        <v>0</v>
      </c>
      <c r="L85" s="256">
        <v>0</v>
      </c>
      <c r="M85" s="257">
        <v>0</v>
      </c>
    </row>
    <row r="86" spans="1:13">
      <c r="A86" t="str">
        <f t="shared" si="3"/>
        <v>SLP-TUM</v>
      </c>
      <c r="B86" t="str">
        <f t="shared" si="4"/>
        <v>DE_GMF03</v>
      </c>
      <c r="C86" s="185" t="str">
        <f t="shared" si="5"/>
        <v>MF3</v>
      </c>
      <c r="D86" s="181" t="s">
        <v>234</v>
      </c>
      <c r="E86" s="253">
        <v>2.387761791</v>
      </c>
      <c r="F86" s="253">
        <v>-34.721360509999997</v>
      </c>
      <c r="G86" s="253">
        <v>5.8164304019999999</v>
      </c>
      <c r="H86" s="253">
        <v>0.120819368</v>
      </c>
      <c r="I86" s="255">
        <v>40</v>
      </c>
      <c r="J86" s="256">
        <v>0</v>
      </c>
      <c r="K86" s="256">
        <v>0</v>
      </c>
      <c r="L86" s="256">
        <v>0</v>
      </c>
      <c r="M86" s="257">
        <v>0</v>
      </c>
    </row>
    <row r="87" spans="1:13">
      <c r="A87" t="str">
        <f t="shared" si="3"/>
        <v>SLP-TUM</v>
      </c>
      <c r="B87" t="str">
        <f t="shared" si="4"/>
        <v>DE_GMF04</v>
      </c>
      <c r="C87" s="185" t="str">
        <f t="shared" si="5"/>
        <v>MF4</v>
      </c>
      <c r="D87" s="181" t="s">
        <v>235</v>
      </c>
      <c r="E87" s="253">
        <v>2.5187775189999999</v>
      </c>
      <c r="F87" s="253">
        <v>-35.033375419999999</v>
      </c>
      <c r="G87" s="253">
        <v>6.224063396</v>
      </c>
      <c r="H87" s="253">
        <v>0.10107817199999999</v>
      </c>
      <c r="I87" s="255">
        <v>40</v>
      </c>
      <c r="J87" s="256">
        <v>0</v>
      </c>
      <c r="K87" s="256">
        <v>0</v>
      </c>
      <c r="L87" s="256">
        <v>0</v>
      </c>
      <c r="M87" s="257">
        <v>0</v>
      </c>
    </row>
    <row r="88" spans="1:13">
      <c r="A88" t="str">
        <f t="shared" si="3"/>
        <v>SLP-TUM</v>
      </c>
      <c r="B88" t="str">
        <f t="shared" si="4"/>
        <v>DE_GMF05</v>
      </c>
      <c r="C88" s="185" t="str">
        <f t="shared" si="5"/>
        <v>MF5</v>
      </c>
      <c r="D88" s="181" t="s">
        <v>236</v>
      </c>
      <c r="E88" s="253">
        <v>2.656440592</v>
      </c>
      <c r="F88" s="253">
        <v>-35.251692669999997</v>
      </c>
      <c r="G88" s="253">
        <v>6.5182658619999998</v>
      </c>
      <c r="H88" s="253">
        <v>8.1205866000000002E-2</v>
      </c>
      <c r="I88" s="255">
        <v>40</v>
      </c>
      <c r="J88" s="256">
        <v>0</v>
      </c>
      <c r="K88" s="256">
        <v>0</v>
      </c>
      <c r="L88" s="256">
        <v>0</v>
      </c>
      <c r="M88" s="257">
        <v>0</v>
      </c>
    </row>
    <row r="89" spans="1:13">
      <c r="A89" t="str">
        <f t="shared" si="3"/>
        <v>SLP-FfE</v>
      </c>
      <c r="B89" t="str">
        <f t="shared" si="4"/>
        <v>DE_GMF33</v>
      </c>
      <c r="C89" s="185" t="str">
        <f t="shared" si="5"/>
        <v>FM3</v>
      </c>
      <c r="D89" s="181" t="s">
        <v>237</v>
      </c>
      <c r="E89" s="266">
        <v>1.2328654654123199</v>
      </c>
      <c r="F89" s="266">
        <v>-34.721360509999997</v>
      </c>
      <c r="G89" s="266">
        <v>5.8164304019999999</v>
      </c>
      <c r="H89" s="266">
        <v>8.7335193020600194E-2</v>
      </c>
      <c r="I89" s="267">
        <v>40</v>
      </c>
      <c r="J89" s="268">
        <v>-4.0928399400390697E-2</v>
      </c>
      <c r="K89" s="268">
        <v>0.76729203945074098</v>
      </c>
      <c r="L89" s="268">
        <v>-2.23202741619469E-3</v>
      </c>
      <c r="M89" s="269">
        <v>0.119920720218609</v>
      </c>
    </row>
    <row r="90" spans="1:13">
      <c r="A90" t="str">
        <f t="shared" si="3"/>
        <v>SLP-FfE</v>
      </c>
      <c r="B90" t="str">
        <f t="shared" si="4"/>
        <v>DE_GMF34</v>
      </c>
      <c r="C90" s="185" t="str">
        <f t="shared" si="5"/>
        <v>FM4</v>
      </c>
      <c r="D90" s="181" t="s">
        <v>238</v>
      </c>
      <c r="E90" s="262">
        <v>1.0443537680583199</v>
      </c>
      <c r="F90" s="262">
        <v>-35.033375419999999</v>
      </c>
      <c r="G90" s="262">
        <v>6.224063396</v>
      </c>
      <c r="H90" s="262">
        <v>5.0291716040989698E-2</v>
      </c>
      <c r="I90" s="263">
        <v>40</v>
      </c>
      <c r="J90" s="264">
        <v>-5.3583022235768898E-2</v>
      </c>
      <c r="K90" s="264">
        <v>0.99959009039973401</v>
      </c>
      <c r="L90" s="264">
        <v>-2.17584483209612E-3</v>
      </c>
      <c r="M90" s="265">
        <v>0.163329881177145</v>
      </c>
    </row>
    <row r="91" spans="1:13">
      <c r="A91" t="str">
        <f t="shared" si="3"/>
        <v>SLP-TUM</v>
      </c>
      <c r="B91" t="str">
        <f t="shared" si="4"/>
        <v>DE_GHD03</v>
      </c>
      <c r="C91" s="185" t="str">
        <f t="shared" si="5"/>
        <v>HD3</v>
      </c>
      <c r="D91" s="181" t="s">
        <v>239</v>
      </c>
      <c r="E91" s="253">
        <v>2.579251014</v>
      </c>
      <c r="F91" s="253">
        <v>-35.681614400000001</v>
      </c>
      <c r="G91" s="253">
        <v>6.685797612</v>
      </c>
      <c r="H91" s="253">
        <v>0.19955409900000001</v>
      </c>
      <c r="I91" s="255">
        <v>40</v>
      </c>
      <c r="J91" s="256">
        <v>0</v>
      </c>
      <c r="K91" s="256">
        <v>0</v>
      </c>
      <c r="L91" s="256">
        <v>0</v>
      </c>
      <c r="M91" s="257">
        <v>0</v>
      </c>
    </row>
    <row r="92" spans="1:13">
      <c r="A92" t="str">
        <f t="shared" si="3"/>
        <v>SLP-TUM</v>
      </c>
      <c r="B92" t="str">
        <f t="shared" si="4"/>
        <v>DE_GHD04</v>
      </c>
      <c r="C92" s="185" t="str">
        <f t="shared" si="5"/>
        <v>HD4</v>
      </c>
      <c r="D92" s="181" t="s">
        <v>240</v>
      </c>
      <c r="E92" s="253">
        <v>3.0084345560000001</v>
      </c>
      <c r="F92" s="253">
        <v>-36.607845269999999</v>
      </c>
      <c r="G92" s="253">
        <v>7.3211869529999998</v>
      </c>
      <c r="H92" s="253">
        <v>0.154966031</v>
      </c>
      <c r="I92" s="255">
        <v>40</v>
      </c>
      <c r="J92" s="256">
        <v>0</v>
      </c>
      <c r="K92" s="256">
        <v>0</v>
      </c>
      <c r="L92" s="256">
        <v>0</v>
      </c>
      <c r="M92" s="257">
        <v>0</v>
      </c>
    </row>
    <row r="93" spans="1:13">
      <c r="A93" t="str">
        <f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5" t="str">
        <f>IF(A93="SLP-TUM",LEFT(D93,3),"")&amp;IF(A93="SLP-FfE",MID(D91,2,1)&amp;MID(D91,1,1)&amp;MID(D91,3,1),"")</f>
        <v>DH3</v>
      </c>
      <c r="D93" s="181" t="s">
        <v>241</v>
      </c>
      <c r="E93" s="266">
        <v>1.3010623280670599</v>
      </c>
      <c r="F93" s="266">
        <v>-35.681614400000001</v>
      </c>
      <c r="G93" s="266">
        <v>6.685797612</v>
      </c>
      <c r="H93" s="266">
        <v>0.14092666704225201</v>
      </c>
      <c r="I93" s="267">
        <v>40</v>
      </c>
      <c r="J93" s="268">
        <v>-4.7342808824630003E-2</v>
      </c>
      <c r="K93" s="268">
        <v>0.81416912533326502</v>
      </c>
      <c r="L93" s="268">
        <v>-1.0600643623825999E-3</v>
      </c>
      <c r="M93" s="269">
        <v>0.132509207320192</v>
      </c>
    </row>
    <row r="94" spans="1:13" ht="15.75" thickBot="1">
      <c r="A94" s="186" t="str">
        <f>IF(MID(D94,1,8)="SigLinDe","SLP-FfE","SLP-TUM")</f>
        <v>SLP-FfE</v>
      </c>
      <c r="B94" s="186" t="str">
        <f>"DE_"&amp;IF(A94="SLP-TUM",MID(D94,5,4)&amp;RIGHT(D94,1),"")&amp;IF(A94="SLP-FfE",MID(D92,5,3)&amp;"3"&amp;RIGHT(D92,1),"")</f>
        <v>DE_GHD34</v>
      </c>
      <c r="C94" s="187" t="str">
        <f>IF(A94="SLP-TUM",LEFT(D94,3),"")&amp;IF(A94="SLP-FfE",MID(D92,2,1)&amp;MID(D92,1,1)&amp;MID(D92,3,1),"")</f>
        <v>DH4</v>
      </c>
      <c r="D94" s="188" t="s">
        <v>242</v>
      </c>
      <c r="E94" s="270">
        <v>1.2569600366115099</v>
      </c>
      <c r="F94" s="270">
        <v>-36.607845269999999</v>
      </c>
      <c r="G94" s="270">
        <v>7.3211869529999998</v>
      </c>
      <c r="H94" s="270">
        <v>7.7695999446950006E-2</v>
      </c>
      <c r="I94" s="271">
        <v>40</v>
      </c>
      <c r="J94" s="272">
        <v>-6.9682598068340706E-2</v>
      </c>
      <c r="K94" s="272">
        <v>1.13797018307135</v>
      </c>
      <c r="L94" s="272">
        <v>-8.5220021901797499E-4</v>
      </c>
      <c r="M94" s="273">
        <v>0.19210675752294901</v>
      </c>
    </row>
    <row r="95" spans="1:13">
      <c r="A95" t="s">
        <v>244</v>
      </c>
      <c r="B95" t="s">
        <v>49</v>
      </c>
      <c r="C95" t="s">
        <v>316</v>
      </c>
      <c r="D95" t="s">
        <v>271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2">
        <v>40</v>
      </c>
      <c r="J95" s="183">
        <v>0</v>
      </c>
      <c r="K95" s="183">
        <v>0</v>
      </c>
      <c r="L95" s="183">
        <v>0</v>
      </c>
      <c r="M95" s="184">
        <v>0</v>
      </c>
    </row>
    <row r="96" spans="1:13">
      <c r="A96" t="s">
        <v>244</v>
      </c>
      <c r="B96" t="s">
        <v>54</v>
      </c>
      <c r="C96" t="s">
        <v>321</v>
      </c>
      <c r="D96" t="s">
        <v>271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2">
        <v>40</v>
      </c>
      <c r="J96" s="183">
        <v>0</v>
      </c>
      <c r="K96" s="183">
        <v>0</v>
      </c>
      <c r="L96" s="183">
        <v>0</v>
      </c>
      <c r="M96" s="184">
        <v>0</v>
      </c>
    </row>
    <row r="97" spans="1:13">
      <c r="A97" t="s">
        <v>244</v>
      </c>
      <c r="B97" t="s">
        <v>59</v>
      </c>
      <c r="C97" t="s">
        <v>326</v>
      </c>
      <c r="D97" t="s">
        <v>271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2">
        <v>40</v>
      </c>
      <c r="J97" s="183">
        <v>0</v>
      </c>
      <c r="K97" s="183">
        <v>0</v>
      </c>
      <c r="L97" s="183">
        <v>0</v>
      </c>
      <c r="M97" s="184">
        <v>0</v>
      </c>
    </row>
    <row r="98" spans="1:13">
      <c r="A98" t="s">
        <v>244</v>
      </c>
      <c r="B98" t="s">
        <v>64</v>
      </c>
      <c r="C98" t="s">
        <v>331</v>
      </c>
      <c r="D98" t="s">
        <v>271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2">
        <v>40</v>
      </c>
      <c r="J98" s="183">
        <v>0</v>
      </c>
      <c r="K98" s="183">
        <v>0</v>
      </c>
      <c r="L98" s="183">
        <v>0</v>
      </c>
      <c r="M98" s="184">
        <v>0</v>
      </c>
    </row>
    <row r="99" spans="1:13">
      <c r="A99" t="s">
        <v>244</v>
      </c>
      <c r="B99" t="s">
        <v>17</v>
      </c>
      <c r="C99" t="s">
        <v>284</v>
      </c>
      <c r="D99" t="s">
        <v>271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2">
        <v>40</v>
      </c>
      <c r="J99" s="183">
        <v>0</v>
      </c>
      <c r="K99" s="183">
        <v>0</v>
      </c>
      <c r="L99" s="183">
        <v>0</v>
      </c>
      <c r="M99" s="184">
        <v>0</v>
      </c>
    </row>
    <row r="100" spans="1:13">
      <c r="A100" t="s">
        <v>244</v>
      </c>
      <c r="B100" t="s">
        <v>21</v>
      </c>
      <c r="C100" t="s">
        <v>288</v>
      </c>
      <c r="D100" t="s">
        <v>271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2">
        <v>40</v>
      </c>
      <c r="J100" s="183">
        <v>0</v>
      </c>
      <c r="K100" s="183">
        <v>0</v>
      </c>
      <c r="L100" s="183">
        <v>0</v>
      </c>
      <c r="M100" s="184">
        <v>0</v>
      </c>
    </row>
    <row r="101" spans="1:13">
      <c r="A101" t="s">
        <v>244</v>
      </c>
      <c r="B101" t="s">
        <v>25</v>
      </c>
      <c r="C101" t="s">
        <v>292</v>
      </c>
      <c r="D101" t="s">
        <v>271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2">
        <v>40</v>
      </c>
      <c r="J101" s="183">
        <v>0</v>
      </c>
      <c r="K101" s="183">
        <v>0</v>
      </c>
      <c r="L101" s="183">
        <v>0</v>
      </c>
      <c r="M101" s="184">
        <v>0</v>
      </c>
    </row>
    <row r="102" spans="1:13">
      <c r="A102" t="s">
        <v>244</v>
      </c>
      <c r="B102" t="s">
        <v>29</v>
      </c>
      <c r="C102" t="s">
        <v>296</v>
      </c>
      <c r="D102" t="s">
        <v>271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2">
        <v>40</v>
      </c>
      <c r="J102" s="183">
        <v>0</v>
      </c>
      <c r="K102" s="183">
        <v>0</v>
      </c>
      <c r="L102" s="183">
        <v>0</v>
      </c>
      <c r="M102" s="184">
        <v>0</v>
      </c>
    </row>
    <row r="103" spans="1:13">
      <c r="A103" t="s">
        <v>244</v>
      </c>
      <c r="B103" t="s">
        <v>33</v>
      </c>
      <c r="C103" t="s">
        <v>300</v>
      </c>
      <c r="D103" t="s">
        <v>271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2">
        <v>40</v>
      </c>
      <c r="J103" s="183">
        <v>0</v>
      </c>
      <c r="K103" s="183">
        <v>0</v>
      </c>
      <c r="L103" s="183">
        <v>0</v>
      </c>
      <c r="M103" s="184">
        <v>0</v>
      </c>
    </row>
    <row r="104" spans="1:13">
      <c r="A104" t="s">
        <v>244</v>
      </c>
      <c r="B104" t="s">
        <v>37</v>
      </c>
      <c r="C104" t="s">
        <v>304</v>
      </c>
      <c r="D104" t="s">
        <v>271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2">
        <v>40</v>
      </c>
      <c r="J104" s="183">
        <v>0</v>
      </c>
      <c r="K104" s="183">
        <v>0</v>
      </c>
      <c r="L104" s="183">
        <v>0</v>
      </c>
      <c r="M104" s="184">
        <v>0</v>
      </c>
    </row>
    <row r="105" spans="1:13">
      <c r="A105" t="s">
        <v>244</v>
      </c>
      <c r="B105" t="s">
        <v>41</v>
      </c>
      <c r="C105" t="s">
        <v>308</v>
      </c>
      <c r="D105" t="s">
        <v>271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2">
        <v>40</v>
      </c>
      <c r="J105" s="183">
        <v>0</v>
      </c>
      <c r="K105" s="183">
        <v>0</v>
      </c>
      <c r="L105" s="183">
        <v>0</v>
      </c>
      <c r="M105" s="184">
        <v>0</v>
      </c>
    </row>
    <row r="106" spans="1:13">
      <c r="A106" t="s">
        <v>244</v>
      </c>
      <c r="B106" t="s">
        <v>45</v>
      </c>
      <c r="C106" t="s">
        <v>312</v>
      </c>
      <c r="D106" t="s">
        <v>271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2">
        <v>40</v>
      </c>
      <c r="J106" s="183">
        <v>0</v>
      </c>
      <c r="K106" s="183">
        <v>0</v>
      </c>
      <c r="L106" s="183">
        <v>0</v>
      </c>
      <c r="M106" s="184">
        <v>0</v>
      </c>
    </row>
    <row r="107" spans="1:13">
      <c r="A107" t="s">
        <v>244</v>
      </c>
      <c r="B107" t="s">
        <v>50</v>
      </c>
      <c r="C107" t="s">
        <v>317</v>
      </c>
      <c r="D107" t="s">
        <v>271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2">
        <v>40</v>
      </c>
      <c r="J107" s="183">
        <v>0</v>
      </c>
      <c r="K107" s="183">
        <v>0</v>
      </c>
      <c r="L107" s="183">
        <v>0</v>
      </c>
      <c r="M107" s="184">
        <v>0</v>
      </c>
    </row>
    <row r="108" spans="1:13">
      <c r="A108" t="s">
        <v>244</v>
      </c>
      <c r="B108" t="s">
        <v>55</v>
      </c>
      <c r="C108" t="s">
        <v>322</v>
      </c>
      <c r="D108" t="s">
        <v>271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2">
        <v>40</v>
      </c>
      <c r="J108" s="183">
        <v>0</v>
      </c>
      <c r="K108" s="183">
        <v>0</v>
      </c>
      <c r="L108" s="183">
        <v>0</v>
      </c>
      <c r="M108" s="184">
        <v>0</v>
      </c>
    </row>
    <row r="109" spans="1:13">
      <c r="A109" t="s">
        <v>244</v>
      </c>
      <c r="B109" t="s">
        <v>60</v>
      </c>
      <c r="C109" t="s">
        <v>327</v>
      </c>
      <c r="D109" t="s">
        <v>271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2">
        <v>40</v>
      </c>
      <c r="J109" s="183">
        <v>0</v>
      </c>
      <c r="K109" s="183">
        <v>0</v>
      </c>
      <c r="L109" s="183">
        <v>0</v>
      </c>
      <c r="M109" s="184">
        <v>0</v>
      </c>
    </row>
    <row r="110" spans="1:13">
      <c r="A110" t="s">
        <v>244</v>
      </c>
      <c r="B110" t="s">
        <v>65</v>
      </c>
      <c r="C110" t="s">
        <v>332</v>
      </c>
      <c r="D110" t="s">
        <v>271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2">
        <v>40</v>
      </c>
      <c r="J110" s="183">
        <v>0</v>
      </c>
      <c r="K110" s="183">
        <v>0</v>
      </c>
      <c r="L110" s="183">
        <v>0</v>
      </c>
      <c r="M110" s="184">
        <v>0</v>
      </c>
    </row>
    <row r="111" spans="1:13">
      <c r="A111" t="s">
        <v>244</v>
      </c>
      <c r="B111" t="s">
        <v>5</v>
      </c>
      <c r="C111" t="s">
        <v>272</v>
      </c>
      <c r="D111" t="s">
        <v>271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2">
        <v>40</v>
      </c>
      <c r="J111" s="183">
        <v>0</v>
      </c>
      <c r="K111" s="183">
        <v>0</v>
      </c>
      <c r="L111" s="183">
        <v>0</v>
      </c>
      <c r="M111" s="184">
        <v>0</v>
      </c>
    </row>
    <row r="112" spans="1:13">
      <c r="A112" t="s">
        <v>244</v>
      </c>
      <c r="B112" t="s">
        <v>6</v>
      </c>
      <c r="C112" t="s">
        <v>273</v>
      </c>
      <c r="D112" t="s">
        <v>271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2">
        <v>40</v>
      </c>
      <c r="J112" s="183">
        <v>0</v>
      </c>
      <c r="K112" s="183">
        <v>0</v>
      </c>
      <c r="L112" s="183">
        <v>0</v>
      </c>
      <c r="M112" s="184">
        <v>0</v>
      </c>
    </row>
    <row r="113" spans="1:13">
      <c r="A113" t="s">
        <v>244</v>
      </c>
      <c r="B113" t="s">
        <v>7</v>
      </c>
      <c r="C113" t="s">
        <v>274</v>
      </c>
      <c r="D113" t="s">
        <v>271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2">
        <v>40</v>
      </c>
      <c r="J113" s="183">
        <v>0</v>
      </c>
      <c r="K113" s="183">
        <v>0</v>
      </c>
      <c r="L113" s="183">
        <v>0</v>
      </c>
      <c r="M113" s="184">
        <v>0</v>
      </c>
    </row>
    <row r="114" spans="1:13">
      <c r="A114" t="s">
        <v>244</v>
      </c>
      <c r="B114" t="s">
        <v>8</v>
      </c>
      <c r="C114" t="s">
        <v>275</v>
      </c>
      <c r="D114" t="s">
        <v>271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2">
        <v>40</v>
      </c>
      <c r="J114" s="183">
        <v>0</v>
      </c>
      <c r="K114" s="183">
        <v>0</v>
      </c>
      <c r="L114" s="183">
        <v>0</v>
      </c>
      <c r="M114" s="184">
        <v>0</v>
      </c>
    </row>
    <row r="115" spans="1:13">
      <c r="A115" t="s">
        <v>244</v>
      </c>
      <c r="B115" t="s">
        <v>18</v>
      </c>
      <c r="C115" t="s">
        <v>285</v>
      </c>
      <c r="D115" t="s">
        <v>271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2">
        <v>40</v>
      </c>
      <c r="J115" s="183">
        <v>0</v>
      </c>
      <c r="K115" s="183">
        <v>0</v>
      </c>
      <c r="L115" s="183">
        <v>0</v>
      </c>
      <c r="M115" s="184">
        <v>0</v>
      </c>
    </row>
    <row r="116" spans="1:13">
      <c r="A116" t="s">
        <v>244</v>
      </c>
      <c r="B116" t="s">
        <v>22</v>
      </c>
      <c r="C116" t="s">
        <v>289</v>
      </c>
      <c r="D116" t="s">
        <v>271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2">
        <v>40</v>
      </c>
      <c r="J116" s="183">
        <v>0</v>
      </c>
      <c r="K116" s="183">
        <v>0</v>
      </c>
      <c r="L116" s="183">
        <v>0</v>
      </c>
      <c r="M116" s="184">
        <v>0</v>
      </c>
    </row>
    <row r="117" spans="1:13">
      <c r="A117" t="s">
        <v>244</v>
      </c>
      <c r="B117" t="s">
        <v>26</v>
      </c>
      <c r="C117" t="s">
        <v>293</v>
      </c>
      <c r="D117" t="s">
        <v>271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2">
        <v>40</v>
      </c>
      <c r="J117" s="183">
        <v>0</v>
      </c>
      <c r="K117" s="183">
        <v>0</v>
      </c>
      <c r="L117" s="183">
        <v>0</v>
      </c>
      <c r="M117" s="184">
        <v>0</v>
      </c>
    </row>
    <row r="118" spans="1:13">
      <c r="A118" t="s">
        <v>244</v>
      </c>
      <c r="B118" t="s">
        <v>30</v>
      </c>
      <c r="C118" t="s">
        <v>297</v>
      </c>
      <c r="D118" t="s">
        <v>271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2">
        <v>40</v>
      </c>
      <c r="J118" s="183">
        <v>0</v>
      </c>
      <c r="K118" s="183">
        <v>0</v>
      </c>
      <c r="L118" s="183">
        <v>0</v>
      </c>
      <c r="M118" s="184">
        <v>0</v>
      </c>
    </row>
    <row r="119" spans="1:13">
      <c r="A119" t="s">
        <v>244</v>
      </c>
      <c r="B119" t="s">
        <v>9</v>
      </c>
      <c r="C119" t="s">
        <v>276</v>
      </c>
      <c r="D119" t="s">
        <v>271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2">
        <v>40</v>
      </c>
      <c r="J119" s="183">
        <v>0</v>
      </c>
      <c r="K119" s="183">
        <v>0</v>
      </c>
      <c r="L119" s="183">
        <v>0</v>
      </c>
      <c r="M119" s="184">
        <v>0</v>
      </c>
    </row>
    <row r="120" spans="1:13">
      <c r="A120" t="s">
        <v>244</v>
      </c>
      <c r="B120" t="s">
        <v>11</v>
      </c>
      <c r="C120" t="s">
        <v>278</v>
      </c>
      <c r="D120" t="s">
        <v>271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2">
        <v>40</v>
      </c>
      <c r="J120" s="183">
        <v>0</v>
      </c>
      <c r="K120" s="183">
        <v>0</v>
      </c>
      <c r="L120" s="183">
        <v>0</v>
      </c>
      <c r="M120" s="184">
        <v>0</v>
      </c>
    </row>
    <row r="121" spans="1:13">
      <c r="A121" t="s">
        <v>244</v>
      </c>
      <c r="B121" t="s">
        <v>13</v>
      </c>
      <c r="C121" t="s">
        <v>280</v>
      </c>
      <c r="D121" t="s">
        <v>271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2">
        <v>40</v>
      </c>
      <c r="J121" s="183">
        <v>0</v>
      </c>
      <c r="K121" s="183">
        <v>0</v>
      </c>
      <c r="L121" s="183">
        <v>0</v>
      </c>
      <c r="M121" s="184">
        <v>0</v>
      </c>
    </row>
    <row r="122" spans="1:13">
      <c r="A122" t="s">
        <v>244</v>
      </c>
      <c r="B122" t="s">
        <v>15</v>
      </c>
      <c r="C122" t="s">
        <v>282</v>
      </c>
      <c r="D122" t="s">
        <v>271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2">
        <v>40</v>
      </c>
      <c r="J122" s="183">
        <v>0</v>
      </c>
      <c r="K122" s="183">
        <v>0</v>
      </c>
      <c r="L122" s="183">
        <v>0</v>
      </c>
      <c r="M122" s="184">
        <v>0</v>
      </c>
    </row>
    <row r="123" spans="1:13">
      <c r="A123" t="s">
        <v>244</v>
      </c>
      <c r="B123" t="s">
        <v>51</v>
      </c>
      <c r="C123" t="s">
        <v>318</v>
      </c>
      <c r="D123" t="s">
        <v>271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2">
        <v>40</v>
      </c>
      <c r="J123" s="183">
        <v>0</v>
      </c>
      <c r="K123" s="183">
        <v>0</v>
      </c>
      <c r="L123" s="183">
        <v>0</v>
      </c>
      <c r="M123" s="184">
        <v>0</v>
      </c>
    </row>
    <row r="124" spans="1:13">
      <c r="A124" t="s">
        <v>244</v>
      </c>
      <c r="B124" t="s">
        <v>56</v>
      </c>
      <c r="C124" t="s">
        <v>323</v>
      </c>
      <c r="D124" t="s">
        <v>271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2">
        <v>40</v>
      </c>
      <c r="J124" s="183">
        <v>0</v>
      </c>
      <c r="K124" s="183">
        <v>0</v>
      </c>
      <c r="L124" s="183">
        <v>0</v>
      </c>
      <c r="M124" s="184">
        <v>0</v>
      </c>
    </row>
    <row r="125" spans="1:13">
      <c r="A125" t="s">
        <v>244</v>
      </c>
      <c r="B125" t="s">
        <v>61</v>
      </c>
      <c r="C125" t="s">
        <v>328</v>
      </c>
      <c r="D125" t="s">
        <v>271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2">
        <v>40</v>
      </c>
      <c r="J125" s="183">
        <v>0</v>
      </c>
      <c r="K125" s="183">
        <v>0</v>
      </c>
      <c r="L125" s="183">
        <v>0</v>
      </c>
      <c r="M125" s="184">
        <v>0</v>
      </c>
    </row>
    <row r="126" spans="1:13">
      <c r="A126" t="s">
        <v>244</v>
      </c>
      <c r="B126" t="s">
        <v>66</v>
      </c>
      <c r="C126" t="s">
        <v>333</v>
      </c>
      <c r="D126" t="s">
        <v>271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2">
        <v>40</v>
      </c>
      <c r="J126" s="183">
        <v>0</v>
      </c>
      <c r="K126" s="183">
        <v>0</v>
      </c>
      <c r="L126" s="183">
        <v>0</v>
      </c>
      <c r="M126" s="184">
        <v>0</v>
      </c>
    </row>
    <row r="127" spans="1:13">
      <c r="A127" t="s">
        <v>244</v>
      </c>
      <c r="B127" t="s">
        <v>19</v>
      </c>
      <c r="C127" t="s">
        <v>286</v>
      </c>
      <c r="D127" t="s">
        <v>271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2">
        <v>40</v>
      </c>
      <c r="J127" s="183">
        <v>0</v>
      </c>
      <c r="K127" s="183">
        <v>0</v>
      </c>
      <c r="L127" s="183">
        <v>0</v>
      </c>
      <c r="M127" s="184">
        <v>0</v>
      </c>
    </row>
    <row r="128" spans="1:13">
      <c r="A128" t="s">
        <v>244</v>
      </c>
      <c r="B128" t="s">
        <v>23</v>
      </c>
      <c r="C128" t="s">
        <v>290</v>
      </c>
      <c r="D128" t="s">
        <v>271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2">
        <v>40</v>
      </c>
      <c r="J128" s="183">
        <v>0</v>
      </c>
      <c r="K128" s="183">
        <v>0</v>
      </c>
      <c r="L128" s="183">
        <v>0</v>
      </c>
      <c r="M128" s="184">
        <v>0</v>
      </c>
    </row>
    <row r="129" spans="1:13">
      <c r="A129" t="s">
        <v>244</v>
      </c>
      <c r="B129" t="s">
        <v>27</v>
      </c>
      <c r="C129" t="s">
        <v>294</v>
      </c>
      <c r="D129" t="s">
        <v>271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2">
        <v>40</v>
      </c>
      <c r="J129" s="183">
        <v>0</v>
      </c>
      <c r="K129" s="183">
        <v>0</v>
      </c>
      <c r="L129" s="183">
        <v>0</v>
      </c>
      <c r="M129" s="184">
        <v>0</v>
      </c>
    </row>
    <row r="130" spans="1:13">
      <c r="A130" t="s">
        <v>244</v>
      </c>
      <c r="B130" t="s">
        <v>31</v>
      </c>
      <c r="C130" t="s">
        <v>298</v>
      </c>
      <c r="D130" t="s">
        <v>271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2">
        <v>40</v>
      </c>
      <c r="J130" s="183">
        <v>0</v>
      </c>
      <c r="K130" s="183">
        <v>0</v>
      </c>
      <c r="L130" s="183">
        <v>0</v>
      </c>
      <c r="M130" s="184">
        <v>0</v>
      </c>
    </row>
    <row r="131" spans="1:13">
      <c r="A131" t="s">
        <v>244</v>
      </c>
      <c r="B131" t="s">
        <v>20</v>
      </c>
      <c r="C131" t="s">
        <v>287</v>
      </c>
      <c r="D131" t="s">
        <v>271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2">
        <v>40</v>
      </c>
      <c r="J131" s="183">
        <v>0</v>
      </c>
      <c r="K131" s="183">
        <v>0</v>
      </c>
      <c r="L131" s="183">
        <v>0</v>
      </c>
      <c r="M131" s="184">
        <v>0</v>
      </c>
    </row>
    <row r="132" spans="1:13">
      <c r="A132" t="s">
        <v>244</v>
      </c>
      <c r="B132" t="s">
        <v>24</v>
      </c>
      <c r="C132" t="s">
        <v>291</v>
      </c>
      <c r="D132" t="s">
        <v>271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2">
        <v>40</v>
      </c>
      <c r="J132" s="183">
        <v>0</v>
      </c>
      <c r="K132" s="183">
        <v>0</v>
      </c>
      <c r="L132" s="183">
        <v>0</v>
      </c>
      <c r="M132" s="184">
        <v>0</v>
      </c>
    </row>
    <row r="133" spans="1:13">
      <c r="A133" t="s">
        <v>244</v>
      </c>
      <c r="B133" t="s">
        <v>28</v>
      </c>
      <c r="C133" t="s">
        <v>295</v>
      </c>
      <c r="D133" t="s">
        <v>271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2">
        <v>40</v>
      </c>
      <c r="J133" s="183">
        <v>0</v>
      </c>
      <c r="K133" s="183">
        <v>0</v>
      </c>
      <c r="L133" s="183">
        <v>0</v>
      </c>
      <c r="M133" s="184">
        <v>0</v>
      </c>
    </row>
    <row r="134" spans="1:13">
      <c r="A134" t="s">
        <v>244</v>
      </c>
      <c r="B134" t="s">
        <v>32</v>
      </c>
      <c r="C134" t="s">
        <v>299</v>
      </c>
      <c r="D134" t="s">
        <v>271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2">
        <v>40</v>
      </c>
      <c r="J134" s="183">
        <v>0</v>
      </c>
      <c r="K134" s="183">
        <v>0</v>
      </c>
      <c r="L134" s="183">
        <v>0</v>
      </c>
      <c r="M134" s="184">
        <v>0</v>
      </c>
    </row>
    <row r="135" spans="1:13">
      <c r="A135" t="s">
        <v>244</v>
      </c>
      <c r="B135" t="s">
        <v>34</v>
      </c>
      <c r="C135" t="s">
        <v>301</v>
      </c>
      <c r="D135" t="s">
        <v>271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2">
        <v>40</v>
      </c>
      <c r="J135" s="183">
        <v>0</v>
      </c>
      <c r="K135" s="183">
        <v>0</v>
      </c>
      <c r="L135" s="183">
        <v>0</v>
      </c>
      <c r="M135" s="184">
        <v>0</v>
      </c>
    </row>
    <row r="136" spans="1:13">
      <c r="A136" t="s">
        <v>244</v>
      </c>
      <c r="B136" t="s">
        <v>38</v>
      </c>
      <c r="C136" t="s">
        <v>305</v>
      </c>
      <c r="D136" t="s">
        <v>271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2">
        <v>40</v>
      </c>
      <c r="J136" s="183">
        <v>0</v>
      </c>
      <c r="K136" s="183">
        <v>0</v>
      </c>
      <c r="L136" s="183">
        <v>0</v>
      </c>
      <c r="M136" s="184">
        <v>0</v>
      </c>
    </row>
    <row r="137" spans="1:13">
      <c r="A137" t="s">
        <v>244</v>
      </c>
      <c r="B137" t="s">
        <v>42</v>
      </c>
      <c r="C137" t="s">
        <v>309</v>
      </c>
      <c r="D137" t="s">
        <v>271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2">
        <v>40</v>
      </c>
      <c r="J137" s="183">
        <v>0</v>
      </c>
      <c r="K137" s="183">
        <v>0</v>
      </c>
      <c r="L137" s="183">
        <v>0</v>
      </c>
      <c r="M137" s="184">
        <v>0</v>
      </c>
    </row>
    <row r="138" spans="1:13">
      <c r="A138" t="s">
        <v>244</v>
      </c>
      <c r="B138" t="s">
        <v>46</v>
      </c>
      <c r="C138" t="s">
        <v>313</v>
      </c>
      <c r="D138" t="s">
        <v>271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2">
        <v>40</v>
      </c>
      <c r="J138" s="183">
        <v>0</v>
      </c>
      <c r="K138" s="183">
        <v>0</v>
      </c>
      <c r="L138" s="183">
        <v>0</v>
      </c>
      <c r="M138" s="184">
        <v>0</v>
      </c>
    </row>
    <row r="139" spans="1:13">
      <c r="A139" t="s">
        <v>244</v>
      </c>
      <c r="B139" t="s">
        <v>35</v>
      </c>
      <c r="C139" t="s">
        <v>302</v>
      </c>
      <c r="D139" t="s">
        <v>271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2">
        <v>40</v>
      </c>
      <c r="J139" s="183">
        <v>0</v>
      </c>
      <c r="K139" s="183">
        <v>0</v>
      </c>
      <c r="L139" s="183">
        <v>0</v>
      </c>
      <c r="M139" s="184">
        <v>0</v>
      </c>
    </row>
    <row r="140" spans="1:13">
      <c r="A140" t="s">
        <v>244</v>
      </c>
      <c r="B140" t="s">
        <v>39</v>
      </c>
      <c r="C140" t="s">
        <v>306</v>
      </c>
      <c r="D140" t="s">
        <v>271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2">
        <v>40</v>
      </c>
      <c r="J140" s="183">
        <v>0</v>
      </c>
      <c r="K140" s="183">
        <v>0</v>
      </c>
      <c r="L140" s="183">
        <v>0</v>
      </c>
      <c r="M140" s="184">
        <v>0</v>
      </c>
    </row>
    <row r="141" spans="1:13">
      <c r="A141" t="s">
        <v>244</v>
      </c>
      <c r="B141" t="s">
        <v>43</v>
      </c>
      <c r="C141" t="s">
        <v>310</v>
      </c>
      <c r="D141" t="s">
        <v>271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2">
        <v>40</v>
      </c>
      <c r="J141" s="183">
        <v>0</v>
      </c>
      <c r="K141" s="183">
        <v>0</v>
      </c>
      <c r="L141" s="183">
        <v>0</v>
      </c>
      <c r="M141" s="184">
        <v>0</v>
      </c>
    </row>
    <row r="142" spans="1:13">
      <c r="A142" t="s">
        <v>244</v>
      </c>
      <c r="B142" t="s">
        <v>47</v>
      </c>
      <c r="C142" t="s">
        <v>314</v>
      </c>
      <c r="D142" t="s">
        <v>271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2">
        <v>40</v>
      </c>
      <c r="J142" s="183">
        <v>0</v>
      </c>
      <c r="K142" s="183">
        <v>0</v>
      </c>
      <c r="L142" s="183">
        <v>0</v>
      </c>
      <c r="M142" s="184">
        <v>0</v>
      </c>
    </row>
    <row r="143" spans="1:13">
      <c r="A143" t="s">
        <v>244</v>
      </c>
      <c r="B143" t="s">
        <v>10</v>
      </c>
      <c r="C143" t="s">
        <v>277</v>
      </c>
      <c r="D143" t="s">
        <v>271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2">
        <v>40</v>
      </c>
      <c r="J143" s="183">
        <v>0</v>
      </c>
      <c r="K143" s="183">
        <v>0</v>
      </c>
      <c r="L143" s="183">
        <v>0</v>
      </c>
      <c r="M143" s="184">
        <v>0</v>
      </c>
    </row>
    <row r="144" spans="1:13">
      <c r="A144" t="s">
        <v>244</v>
      </c>
      <c r="B144" t="s">
        <v>12</v>
      </c>
      <c r="C144" t="s">
        <v>279</v>
      </c>
      <c r="D144" t="s">
        <v>271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2">
        <v>40</v>
      </c>
      <c r="J144" s="183">
        <v>0</v>
      </c>
      <c r="K144" s="183">
        <v>0</v>
      </c>
      <c r="L144" s="183">
        <v>0</v>
      </c>
      <c r="M144" s="184">
        <v>0</v>
      </c>
    </row>
    <row r="145" spans="1:13">
      <c r="A145" t="s">
        <v>244</v>
      </c>
      <c r="B145" t="s">
        <v>14</v>
      </c>
      <c r="C145" t="s">
        <v>281</v>
      </c>
      <c r="D145" t="s">
        <v>271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2">
        <v>40</v>
      </c>
      <c r="J145" s="183">
        <v>0</v>
      </c>
      <c r="K145" s="183">
        <v>0</v>
      </c>
      <c r="L145" s="183">
        <v>0</v>
      </c>
      <c r="M145" s="184">
        <v>0</v>
      </c>
    </row>
    <row r="146" spans="1:13">
      <c r="A146" t="s">
        <v>244</v>
      </c>
      <c r="B146" t="s">
        <v>16</v>
      </c>
      <c r="C146" t="s">
        <v>283</v>
      </c>
      <c r="D146" t="s">
        <v>271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2">
        <v>40</v>
      </c>
      <c r="J146" s="183">
        <v>0</v>
      </c>
      <c r="K146" s="183">
        <v>0</v>
      </c>
      <c r="L146" s="183">
        <v>0</v>
      </c>
      <c r="M146" s="184">
        <v>0</v>
      </c>
    </row>
    <row r="147" spans="1:13">
      <c r="A147" t="s">
        <v>244</v>
      </c>
      <c r="B147" t="s">
        <v>36</v>
      </c>
      <c r="C147" t="s">
        <v>303</v>
      </c>
      <c r="D147" t="s">
        <v>271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2">
        <v>40</v>
      </c>
      <c r="J147" s="183">
        <v>0</v>
      </c>
      <c r="K147" s="183">
        <v>0</v>
      </c>
      <c r="L147" s="183">
        <v>0</v>
      </c>
      <c r="M147" s="184">
        <v>0</v>
      </c>
    </row>
    <row r="148" spans="1:13">
      <c r="A148" t="s">
        <v>244</v>
      </c>
      <c r="B148" t="s">
        <v>40</v>
      </c>
      <c r="C148" t="s">
        <v>307</v>
      </c>
      <c r="D148" t="s">
        <v>271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2">
        <v>40</v>
      </c>
      <c r="J148" s="183">
        <v>0</v>
      </c>
      <c r="K148" s="183">
        <v>0</v>
      </c>
      <c r="L148" s="183">
        <v>0</v>
      </c>
      <c r="M148" s="184">
        <v>0</v>
      </c>
    </row>
    <row r="149" spans="1:13">
      <c r="A149" t="s">
        <v>244</v>
      </c>
      <c r="B149" t="s">
        <v>44</v>
      </c>
      <c r="C149" t="s">
        <v>311</v>
      </c>
      <c r="D149" t="s">
        <v>271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2">
        <v>40</v>
      </c>
      <c r="J149" s="183">
        <v>0</v>
      </c>
      <c r="K149" s="183">
        <v>0</v>
      </c>
      <c r="L149" s="183">
        <v>0</v>
      </c>
      <c r="M149" s="184">
        <v>0</v>
      </c>
    </row>
    <row r="150" spans="1:13">
      <c r="A150" t="s">
        <v>244</v>
      </c>
      <c r="B150" t="s">
        <v>48</v>
      </c>
      <c r="C150" t="s">
        <v>315</v>
      </c>
      <c r="D150" t="s">
        <v>271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2">
        <v>40</v>
      </c>
      <c r="J150" s="183">
        <v>0</v>
      </c>
      <c r="K150" s="183">
        <v>0</v>
      </c>
      <c r="L150" s="183">
        <v>0</v>
      </c>
      <c r="M150" s="184">
        <v>0</v>
      </c>
    </row>
    <row r="151" spans="1:13">
      <c r="A151" t="s">
        <v>244</v>
      </c>
      <c r="B151" t="s">
        <v>52</v>
      </c>
      <c r="C151" t="s">
        <v>319</v>
      </c>
      <c r="D151" t="s">
        <v>271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2">
        <v>40</v>
      </c>
      <c r="J151" s="183">
        <v>0</v>
      </c>
      <c r="K151" s="183">
        <v>0</v>
      </c>
      <c r="L151" s="183">
        <v>0</v>
      </c>
      <c r="M151" s="184">
        <v>0</v>
      </c>
    </row>
    <row r="152" spans="1:13">
      <c r="A152" t="s">
        <v>244</v>
      </c>
      <c r="B152" t="s">
        <v>57</v>
      </c>
      <c r="C152" t="s">
        <v>324</v>
      </c>
      <c r="D152" t="s">
        <v>271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2">
        <v>40</v>
      </c>
      <c r="J152" s="183">
        <v>0</v>
      </c>
      <c r="K152" s="183">
        <v>0</v>
      </c>
      <c r="L152" s="183">
        <v>0</v>
      </c>
      <c r="M152" s="184">
        <v>0</v>
      </c>
    </row>
    <row r="153" spans="1:13">
      <c r="A153" t="s">
        <v>244</v>
      </c>
      <c r="B153" t="s">
        <v>62</v>
      </c>
      <c r="C153" t="s">
        <v>329</v>
      </c>
      <c r="D153" t="s">
        <v>271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2">
        <v>40</v>
      </c>
      <c r="J153" s="183">
        <v>0</v>
      </c>
      <c r="K153" s="183">
        <v>0</v>
      </c>
      <c r="L153" s="183">
        <v>0</v>
      </c>
      <c r="M153" s="184">
        <v>0</v>
      </c>
    </row>
    <row r="154" spans="1:13">
      <c r="A154" t="s">
        <v>244</v>
      </c>
      <c r="B154" t="s">
        <v>67</v>
      </c>
      <c r="C154" t="s">
        <v>334</v>
      </c>
      <c r="D154" t="s">
        <v>271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2">
        <v>40</v>
      </c>
      <c r="J154" s="183">
        <v>0</v>
      </c>
      <c r="K154" s="183">
        <v>0</v>
      </c>
      <c r="L154" s="183">
        <v>0</v>
      </c>
      <c r="M154" s="184">
        <v>0</v>
      </c>
    </row>
    <row r="155" spans="1:13">
      <c r="A155" t="s">
        <v>244</v>
      </c>
      <c r="B155" t="s">
        <v>53</v>
      </c>
      <c r="C155" t="s">
        <v>320</v>
      </c>
      <c r="D155" t="s">
        <v>271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2">
        <v>40</v>
      </c>
      <c r="J155" s="183">
        <v>0</v>
      </c>
      <c r="K155" s="183">
        <v>0</v>
      </c>
      <c r="L155" s="183">
        <v>0</v>
      </c>
      <c r="M155" s="184">
        <v>0</v>
      </c>
    </row>
    <row r="156" spans="1:13">
      <c r="A156" t="s">
        <v>244</v>
      </c>
      <c r="B156" t="s">
        <v>58</v>
      </c>
      <c r="C156" t="s">
        <v>325</v>
      </c>
      <c r="D156" t="s">
        <v>271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2">
        <v>40</v>
      </c>
      <c r="J156" s="183">
        <v>0</v>
      </c>
      <c r="K156" s="183">
        <v>0</v>
      </c>
      <c r="L156" s="183">
        <v>0</v>
      </c>
      <c r="M156" s="184">
        <v>0</v>
      </c>
    </row>
    <row r="157" spans="1:13">
      <c r="A157" t="s">
        <v>244</v>
      </c>
      <c r="B157" t="s">
        <v>63</v>
      </c>
      <c r="C157" t="s">
        <v>330</v>
      </c>
      <c r="D157" t="s">
        <v>271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2">
        <v>40</v>
      </c>
      <c r="J157" s="183">
        <v>0</v>
      </c>
      <c r="K157" s="183">
        <v>0</v>
      </c>
      <c r="L157" s="183">
        <v>0</v>
      </c>
      <c r="M157" s="184">
        <v>0</v>
      </c>
    </row>
    <row r="158" spans="1:13">
      <c r="A158" t="s">
        <v>244</v>
      </c>
      <c r="B158" t="s">
        <v>68</v>
      </c>
      <c r="C158" t="s">
        <v>335</v>
      </c>
      <c r="D158" t="s">
        <v>271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2">
        <v>40</v>
      </c>
      <c r="J158" s="183">
        <v>0</v>
      </c>
      <c r="K158" s="183">
        <v>0</v>
      </c>
      <c r="L158" s="183">
        <v>0</v>
      </c>
      <c r="M158" s="184">
        <v>0</v>
      </c>
    </row>
  </sheetData>
  <sheetProtection password="C883" sheet="1" objects="1" scenarios="1"/>
  <autoFilter ref="A2:M2" xr:uid="{5C538C5F-1BF3-4083-93D7-67E94F1D724F}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BD5E-A63B-48D4-829A-0741EC9605AE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RowHeight="15"/>
  <cols>
    <col min="1" max="1" width="9.7109375" style="207" customWidth="1"/>
    <col min="2" max="2" width="7" style="189" customWidth="1"/>
    <col min="3" max="3" width="27.7109375" style="189" customWidth="1"/>
    <col min="4" max="10" width="8.85546875" style="189" customWidth="1"/>
    <col min="11" max="14" width="11.42578125" style="189" customWidth="1"/>
    <col min="15" max="15" width="12.28515625" customWidth="1"/>
    <col min="16" max="16" width="16.5703125" style="189" customWidth="1"/>
    <col min="17" max="16384" width="11.42578125" style="189"/>
  </cols>
  <sheetData>
    <row r="1" spans="1:16">
      <c r="A1" s="8" t="s">
        <v>457</v>
      </c>
      <c r="B1"/>
      <c r="D1" s="172" t="s">
        <v>546</v>
      </c>
      <c r="O1" s="189"/>
    </row>
    <row r="2" spans="1:16">
      <c r="A2" s="189"/>
      <c r="B2" s="189" t="s">
        <v>458</v>
      </c>
    </row>
    <row r="3" spans="1:16" ht="20.100000000000001" customHeight="1">
      <c r="A3" s="296" t="s">
        <v>247</v>
      </c>
      <c r="B3" s="190" t="s">
        <v>85</v>
      </c>
      <c r="C3" s="191"/>
      <c r="D3" s="298" t="s">
        <v>459</v>
      </c>
      <c r="E3" s="299"/>
      <c r="F3" s="299"/>
      <c r="G3" s="299"/>
      <c r="H3" s="299"/>
      <c r="I3" s="299"/>
      <c r="J3" s="300"/>
      <c r="K3" s="192"/>
      <c r="L3" s="192"/>
      <c r="M3" s="192"/>
      <c r="N3" s="192"/>
      <c r="O3" s="151"/>
      <c r="P3" s="192"/>
    </row>
    <row r="4" spans="1:16" ht="20.100000000000001" customHeight="1">
      <c r="A4" s="297"/>
      <c r="B4" s="193"/>
      <c r="C4" s="194"/>
      <c r="D4" s="195" t="s">
        <v>86</v>
      </c>
      <c r="E4" s="195" t="s">
        <v>87</v>
      </c>
      <c r="F4" s="195" t="s">
        <v>88</v>
      </c>
      <c r="G4" s="195" t="s">
        <v>89</v>
      </c>
      <c r="H4" s="195" t="s">
        <v>90</v>
      </c>
      <c r="I4" s="195" t="s">
        <v>91</v>
      </c>
      <c r="J4" s="195" t="s">
        <v>92</v>
      </c>
      <c r="K4" s="192"/>
      <c r="L4" s="192"/>
      <c r="M4" s="192"/>
      <c r="N4" s="192"/>
      <c r="O4" s="151"/>
      <c r="P4" s="192"/>
    </row>
    <row r="5" spans="1:16" ht="31.5" customHeight="1">
      <c r="A5" s="196"/>
      <c r="B5" s="197" t="s">
        <v>93</v>
      </c>
      <c r="C5" s="194"/>
      <c r="D5" s="195" t="s">
        <v>94</v>
      </c>
      <c r="E5" s="195" t="s">
        <v>95</v>
      </c>
      <c r="F5" s="195" t="s">
        <v>96</v>
      </c>
      <c r="G5" s="195" t="s">
        <v>97</v>
      </c>
      <c r="H5" s="195" t="s">
        <v>98</v>
      </c>
      <c r="I5" s="195" t="s">
        <v>99</v>
      </c>
      <c r="J5" s="195" t="s">
        <v>100</v>
      </c>
      <c r="K5" s="195" t="s">
        <v>101</v>
      </c>
      <c r="L5" s="196" t="s">
        <v>102</v>
      </c>
      <c r="M5" s="196" t="s">
        <v>103</v>
      </c>
      <c r="N5" s="198" t="s">
        <v>146</v>
      </c>
      <c r="O5" s="198" t="s">
        <v>249</v>
      </c>
      <c r="P5" s="199" t="s">
        <v>248</v>
      </c>
    </row>
    <row r="6" spans="1:16" ht="20.100000000000001" customHeight="1">
      <c r="A6" s="196"/>
      <c r="B6" s="197">
        <v>1</v>
      </c>
      <c r="C6" s="200">
        <v>2</v>
      </c>
      <c r="D6" s="195">
        <v>3</v>
      </c>
      <c r="E6" s="195">
        <v>4</v>
      </c>
      <c r="F6" s="195">
        <v>5</v>
      </c>
      <c r="G6" s="195">
        <v>6</v>
      </c>
      <c r="H6" s="195">
        <v>7</v>
      </c>
      <c r="I6" s="195">
        <v>8</v>
      </c>
      <c r="J6" s="195">
        <v>9</v>
      </c>
      <c r="K6" s="195">
        <v>10</v>
      </c>
      <c r="L6" s="195">
        <v>11</v>
      </c>
      <c r="M6" s="195">
        <v>12</v>
      </c>
      <c r="N6" s="195"/>
      <c r="O6" s="98"/>
      <c r="P6" s="195"/>
    </row>
    <row r="7" spans="1:16" ht="21" customHeight="1">
      <c r="A7" s="201">
        <v>1</v>
      </c>
      <c r="B7" s="195" t="s">
        <v>104</v>
      </c>
      <c r="C7" s="202" t="s">
        <v>105</v>
      </c>
      <c r="D7" s="203">
        <v>1</v>
      </c>
      <c r="E7" s="203">
        <v>1</v>
      </c>
      <c r="F7" s="203">
        <v>1</v>
      </c>
      <c r="G7" s="203">
        <v>1</v>
      </c>
      <c r="H7" s="203">
        <v>1</v>
      </c>
      <c r="I7" s="203">
        <v>1</v>
      </c>
      <c r="J7" s="203">
        <v>1</v>
      </c>
      <c r="K7" s="204">
        <v>1</v>
      </c>
      <c r="L7" s="195" t="s">
        <v>101</v>
      </c>
      <c r="M7" s="204">
        <f t="shared" ref="M7:M21" si="0">MAX(D7:J7)</f>
        <v>1</v>
      </c>
      <c r="N7" s="205" t="s">
        <v>367</v>
      </c>
      <c r="O7" s="98"/>
      <c r="P7" s="195"/>
    </row>
    <row r="8" spans="1:16" ht="21" customHeight="1">
      <c r="A8" s="201">
        <v>2</v>
      </c>
      <c r="B8" s="195" t="s">
        <v>106</v>
      </c>
      <c r="C8" s="202" t="s">
        <v>107</v>
      </c>
      <c r="D8" s="203">
        <v>1</v>
      </c>
      <c r="E8" s="203">
        <v>1</v>
      </c>
      <c r="F8" s="203">
        <v>1</v>
      </c>
      <c r="G8" s="203">
        <v>1</v>
      </c>
      <c r="H8" s="203">
        <v>1</v>
      </c>
      <c r="I8" s="203">
        <v>1</v>
      </c>
      <c r="J8" s="203">
        <v>1</v>
      </c>
      <c r="K8" s="204">
        <v>1</v>
      </c>
      <c r="L8" s="195" t="s">
        <v>101</v>
      </c>
      <c r="M8" s="204">
        <f t="shared" si="0"/>
        <v>1</v>
      </c>
      <c r="N8" s="205" t="s">
        <v>367</v>
      </c>
      <c r="O8" s="98"/>
      <c r="P8" s="195"/>
    </row>
    <row r="9" spans="1:16" ht="21" customHeight="1">
      <c r="A9" s="201">
        <v>3</v>
      </c>
      <c r="B9" s="195" t="s">
        <v>245</v>
      </c>
      <c r="C9" s="206" t="s">
        <v>4</v>
      </c>
      <c r="D9" s="203">
        <v>1</v>
      </c>
      <c r="E9" s="203">
        <v>1</v>
      </c>
      <c r="F9" s="203">
        <v>1</v>
      </c>
      <c r="G9" s="203">
        <v>1</v>
      </c>
      <c r="H9" s="203">
        <v>1</v>
      </c>
      <c r="I9" s="203">
        <v>1</v>
      </c>
      <c r="J9" s="203">
        <v>1</v>
      </c>
      <c r="K9" s="204">
        <v>1</v>
      </c>
      <c r="L9" s="195" t="s">
        <v>101</v>
      </c>
      <c r="M9" s="204">
        <f>MAX(D9:J9)</f>
        <v>1</v>
      </c>
      <c r="N9" s="205" t="s">
        <v>4</v>
      </c>
      <c r="O9" s="98"/>
      <c r="P9" s="195"/>
    </row>
    <row r="10" spans="1:16">
      <c r="D10" s="208"/>
      <c r="E10" s="208"/>
      <c r="F10" s="208"/>
      <c r="G10" s="208"/>
      <c r="H10" s="208"/>
      <c r="I10" s="208"/>
      <c r="J10" s="208"/>
      <c r="K10" s="208"/>
      <c r="M10" s="208"/>
    </row>
    <row r="11" spans="1:16" ht="38.25">
      <c r="A11" s="201">
        <v>4</v>
      </c>
      <c r="B11" s="195" t="s">
        <v>108</v>
      </c>
      <c r="C11" s="209" t="s">
        <v>109</v>
      </c>
      <c r="D11" s="203">
        <v>1.0353906654726432</v>
      </c>
      <c r="E11" s="203">
        <v>1.0522626697461936</v>
      </c>
      <c r="F11" s="203">
        <v>1.044930469815579</v>
      </c>
      <c r="G11" s="203">
        <v>1.0493599072216477</v>
      </c>
      <c r="H11" s="203">
        <v>0.98845974897770117</v>
      </c>
      <c r="I11" s="203">
        <v>0.88600563590711467</v>
      </c>
      <c r="J11" s="203">
        <v>0.94359090285912128</v>
      </c>
      <c r="K11" s="204">
        <v>1</v>
      </c>
      <c r="L11" s="195" t="s">
        <v>95</v>
      </c>
      <c r="M11" s="204">
        <f t="shared" si="0"/>
        <v>1.0522626697461936</v>
      </c>
      <c r="N11" s="205" t="s">
        <v>252</v>
      </c>
      <c r="O11" s="98" t="s">
        <v>250</v>
      </c>
      <c r="P11" s="195"/>
    </row>
    <row r="12" spans="1:16">
      <c r="A12" s="201">
        <v>5</v>
      </c>
      <c r="B12" s="195" t="s">
        <v>110</v>
      </c>
      <c r="C12" s="209" t="s">
        <v>111</v>
      </c>
      <c r="D12" s="203">
        <v>1.0358469949391176</v>
      </c>
      <c r="E12" s="203">
        <v>1.02316516044779</v>
      </c>
      <c r="F12" s="203">
        <v>1.0252246163717811</v>
      </c>
      <c r="G12" s="203">
        <v>1.0295353991682878</v>
      </c>
      <c r="H12" s="203">
        <v>1.0252886184395307</v>
      </c>
      <c r="I12" s="203">
        <v>0.96749527065836149</v>
      </c>
      <c r="J12" s="203">
        <v>0.89344393997513094</v>
      </c>
      <c r="K12" s="204">
        <v>1</v>
      </c>
      <c r="L12" s="195" t="s">
        <v>94</v>
      </c>
      <c r="M12" s="204">
        <f t="shared" si="0"/>
        <v>1.0358469949391176</v>
      </c>
      <c r="N12" s="205" t="s">
        <v>252</v>
      </c>
      <c r="O12" s="98" t="s">
        <v>250</v>
      </c>
      <c r="P12" s="195"/>
    </row>
    <row r="13" spans="1:16">
      <c r="A13" s="201">
        <v>6</v>
      </c>
      <c r="B13" s="195" t="s">
        <v>112</v>
      </c>
      <c r="C13" s="209" t="s">
        <v>113</v>
      </c>
      <c r="D13" s="203">
        <v>1.069856584592316</v>
      </c>
      <c r="E13" s="203">
        <v>1.0365322101473011</v>
      </c>
      <c r="F13" s="203">
        <v>0.99325571791923428</v>
      </c>
      <c r="G13" s="203">
        <v>0.99478284885862911</v>
      </c>
      <c r="H13" s="203">
        <v>1.065870859929255</v>
      </c>
      <c r="I13" s="203">
        <v>0.93624497196962364</v>
      </c>
      <c r="J13" s="203">
        <v>0.9034568065836398</v>
      </c>
      <c r="K13" s="204">
        <v>1</v>
      </c>
      <c r="L13" s="195" t="s">
        <v>94</v>
      </c>
      <c r="M13" s="204">
        <f t="shared" si="0"/>
        <v>1.069856584592316</v>
      </c>
      <c r="N13" s="205" t="s">
        <v>252</v>
      </c>
      <c r="O13" s="98" t="s">
        <v>250</v>
      </c>
      <c r="P13" s="195"/>
    </row>
    <row r="14" spans="1:16" ht="21" customHeight="1">
      <c r="A14" s="201">
        <v>7</v>
      </c>
      <c r="B14" s="195" t="s">
        <v>114</v>
      </c>
      <c r="C14" s="209" t="s">
        <v>115</v>
      </c>
      <c r="D14" s="203">
        <v>1.1052461688999999</v>
      </c>
      <c r="E14" s="203">
        <v>1.0857012791</v>
      </c>
      <c r="F14" s="203">
        <v>1.0377707872999999</v>
      </c>
      <c r="G14" s="203">
        <v>1.0621551300000001</v>
      </c>
      <c r="H14" s="203">
        <v>1.0265803347</v>
      </c>
      <c r="I14" s="203">
        <v>0.76289468090000001</v>
      </c>
      <c r="J14" s="203">
        <v>0.897991231</v>
      </c>
      <c r="K14" s="204">
        <v>1</v>
      </c>
      <c r="L14" s="195" t="s">
        <v>94</v>
      </c>
      <c r="M14" s="204">
        <f t="shared" si="0"/>
        <v>1.1052461688999999</v>
      </c>
      <c r="N14" s="205" t="s">
        <v>252</v>
      </c>
      <c r="O14" s="98" t="s">
        <v>250</v>
      </c>
      <c r="P14" s="195"/>
    </row>
    <row r="15" spans="1:16" ht="21" customHeight="1">
      <c r="A15" s="201">
        <v>8</v>
      </c>
      <c r="B15" s="195" t="s">
        <v>116</v>
      </c>
      <c r="C15" s="209" t="s">
        <v>117</v>
      </c>
      <c r="D15" s="203">
        <v>0.97669400949999996</v>
      </c>
      <c r="E15" s="203">
        <v>1.0389446761000001</v>
      </c>
      <c r="F15" s="203">
        <v>1.0028244082</v>
      </c>
      <c r="G15" s="203">
        <v>1.0161945715</v>
      </c>
      <c r="H15" s="203">
        <v>1.0023537775</v>
      </c>
      <c r="I15" s="203">
        <v>1.0043297858</v>
      </c>
      <c r="J15" s="203">
        <v>0.95836706260000004</v>
      </c>
      <c r="K15" s="204">
        <v>1</v>
      </c>
      <c r="L15" s="195" t="s">
        <v>95</v>
      </c>
      <c r="M15" s="204">
        <f t="shared" si="0"/>
        <v>1.0389446761000001</v>
      </c>
      <c r="N15" s="205" t="s">
        <v>252</v>
      </c>
      <c r="O15" s="98" t="s">
        <v>250</v>
      </c>
      <c r="P15" s="195"/>
    </row>
    <row r="16" spans="1:16" ht="21" customHeight="1">
      <c r="A16" s="201">
        <v>9</v>
      </c>
      <c r="B16" s="195" t="s">
        <v>122</v>
      </c>
      <c r="C16" s="209" t="s">
        <v>123</v>
      </c>
      <c r="D16" s="203">
        <v>1.2457482941</v>
      </c>
      <c r="E16" s="203">
        <v>1.2614994284000001</v>
      </c>
      <c r="F16" s="203">
        <v>1.2706602107</v>
      </c>
      <c r="G16" s="203">
        <v>1.2430339493</v>
      </c>
      <c r="H16" s="203">
        <v>1.1276335364000001</v>
      </c>
      <c r="I16" s="203">
        <v>0.38766183700000001</v>
      </c>
      <c r="J16" s="203">
        <v>0.46154420480000002</v>
      </c>
      <c r="K16" s="204">
        <v>1</v>
      </c>
      <c r="L16" s="195" t="s">
        <v>96</v>
      </c>
      <c r="M16" s="204">
        <f>MAX(D16:J16)</f>
        <v>1.2706602107</v>
      </c>
      <c r="N16" s="205" t="s">
        <v>252</v>
      </c>
      <c r="O16" s="98" t="s">
        <v>250</v>
      </c>
      <c r="P16" s="195"/>
    </row>
    <row r="17" spans="1:16" ht="21" customHeight="1">
      <c r="A17" s="201">
        <v>10</v>
      </c>
      <c r="B17" s="195" t="s">
        <v>118</v>
      </c>
      <c r="C17" s="210" t="s">
        <v>119</v>
      </c>
      <c r="D17" s="203">
        <v>0.93224741529999999</v>
      </c>
      <c r="E17" s="203">
        <v>0.98942188180000001</v>
      </c>
      <c r="F17" s="203">
        <v>1.0033248159999999</v>
      </c>
      <c r="G17" s="203">
        <v>1.0108926578999999</v>
      </c>
      <c r="H17" s="203">
        <v>1.0179736627</v>
      </c>
      <c r="I17" s="203">
        <v>1.0355882019</v>
      </c>
      <c r="J17" s="203">
        <v>1.0090728500999999</v>
      </c>
      <c r="K17" s="204">
        <v>1</v>
      </c>
      <c r="L17" s="195" t="s">
        <v>99</v>
      </c>
      <c r="M17" s="204">
        <f t="shared" si="0"/>
        <v>1.0355882019</v>
      </c>
      <c r="N17" s="205" t="s">
        <v>252</v>
      </c>
      <c r="O17" s="98" t="s">
        <v>251</v>
      </c>
      <c r="P17" s="195" t="s">
        <v>116</v>
      </c>
    </row>
    <row r="18" spans="1:16" ht="21" customHeight="1">
      <c r="A18" s="201">
        <v>11</v>
      </c>
      <c r="B18" s="195" t="s">
        <v>120</v>
      </c>
      <c r="C18" s="210" t="s">
        <v>121</v>
      </c>
      <c r="D18" s="203">
        <v>1.0847669095000001</v>
      </c>
      <c r="E18" s="203">
        <v>1.1211171725</v>
      </c>
      <c r="F18" s="203">
        <v>1.0769491269</v>
      </c>
      <c r="G18" s="203">
        <v>1.1353121304</v>
      </c>
      <c r="H18" s="203">
        <v>1.1401797148999999</v>
      </c>
      <c r="I18" s="203">
        <v>0.48522456780000001</v>
      </c>
      <c r="J18" s="203">
        <v>0.95842228019999998</v>
      </c>
      <c r="K18" s="204">
        <v>1</v>
      </c>
      <c r="L18" s="195" t="s">
        <v>98</v>
      </c>
      <c r="M18" s="204">
        <f t="shared" si="0"/>
        <v>1.1401797148999999</v>
      </c>
      <c r="N18" s="205" t="s">
        <v>252</v>
      </c>
      <c r="O18" s="98" t="s">
        <v>251</v>
      </c>
      <c r="P18" s="195" t="s">
        <v>122</v>
      </c>
    </row>
    <row r="19" spans="1:16" ht="21" customHeight="1">
      <c r="A19" s="201">
        <v>12</v>
      </c>
      <c r="B19" s="195" t="s">
        <v>124</v>
      </c>
      <c r="C19" s="210" t="s">
        <v>125</v>
      </c>
      <c r="D19" s="203">
        <v>0.98966305430000001</v>
      </c>
      <c r="E19" s="203">
        <v>0.96273607660000005</v>
      </c>
      <c r="F19" s="203">
        <v>1.0507108354000001</v>
      </c>
      <c r="G19" s="203">
        <v>1.0552346931000001</v>
      </c>
      <c r="H19" s="203">
        <v>1.0297033313999999</v>
      </c>
      <c r="I19" s="203">
        <v>0.97667108069999997</v>
      </c>
      <c r="J19" s="203">
        <v>0.93598879079999997</v>
      </c>
      <c r="K19" s="204">
        <v>1</v>
      </c>
      <c r="L19" s="195" t="s">
        <v>97</v>
      </c>
      <c r="M19" s="204">
        <f t="shared" si="0"/>
        <v>1.0552346931000001</v>
      </c>
      <c r="N19" s="205" t="s">
        <v>252</v>
      </c>
      <c r="O19" s="98" t="s">
        <v>251</v>
      </c>
      <c r="P19" s="195" t="s">
        <v>108</v>
      </c>
    </row>
    <row r="20" spans="1:16" ht="21" customHeight="1">
      <c r="A20" s="201">
        <v>13</v>
      </c>
      <c r="B20" s="195" t="s">
        <v>126</v>
      </c>
      <c r="C20" s="210" t="s">
        <v>127</v>
      </c>
      <c r="D20" s="203">
        <v>1.0213513196999999</v>
      </c>
      <c r="E20" s="203">
        <v>1.0865859003</v>
      </c>
      <c r="F20" s="203">
        <v>1.0719708746000001</v>
      </c>
      <c r="G20" s="203">
        <v>1.0557448463000001</v>
      </c>
      <c r="H20" s="203">
        <v>1.0116673967000001</v>
      </c>
      <c r="I20" s="203">
        <v>0.9001424455</v>
      </c>
      <c r="J20" s="203">
        <v>0.8511495026</v>
      </c>
      <c r="K20" s="204">
        <v>1</v>
      </c>
      <c r="L20" s="195" t="s">
        <v>94</v>
      </c>
      <c r="M20" s="204">
        <f t="shared" si="0"/>
        <v>1.0865859003</v>
      </c>
      <c r="N20" s="205" t="s">
        <v>252</v>
      </c>
      <c r="O20" s="98" t="s">
        <v>251</v>
      </c>
      <c r="P20" s="195" t="s">
        <v>110</v>
      </c>
    </row>
    <row r="21" spans="1:16" ht="24.75" customHeight="1">
      <c r="A21" s="201">
        <v>14</v>
      </c>
      <c r="B21" s="195" t="s">
        <v>128</v>
      </c>
      <c r="C21" s="210" t="s">
        <v>129</v>
      </c>
      <c r="D21" s="203">
        <f>D11</f>
        <v>1.0353906654726432</v>
      </c>
      <c r="E21" s="203">
        <f t="shared" ref="E21:K22" si="1">E11</f>
        <v>1.0522626697461936</v>
      </c>
      <c r="F21" s="203">
        <f t="shared" si="1"/>
        <v>1.044930469815579</v>
      </c>
      <c r="G21" s="203">
        <f t="shared" si="1"/>
        <v>1.0493599072216477</v>
      </c>
      <c r="H21" s="203">
        <f t="shared" si="1"/>
        <v>0.98845974897770117</v>
      </c>
      <c r="I21" s="203">
        <f t="shared" si="1"/>
        <v>0.88600563590711467</v>
      </c>
      <c r="J21" s="203">
        <f t="shared" si="1"/>
        <v>0.94359090285912128</v>
      </c>
      <c r="K21" s="204">
        <f t="shared" si="1"/>
        <v>1</v>
      </c>
      <c r="L21" s="195" t="s">
        <v>95</v>
      </c>
      <c r="M21" s="204">
        <f t="shared" si="0"/>
        <v>1.0522626697461936</v>
      </c>
      <c r="N21" s="205" t="s">
        <v>252</v>
      </c>
      <c r="O21" s="98" t="s">
        <v>251</v>
      </c>
      <c r="P21" s="195" t="s">
        <v>116</v>
      </c>
    </row>
    <row r="22" spans="1:16" ht="25.5">
      <c r="A22" s="201">
        <v>15</v>
      </c>
      <c r="B22" s="195" t="s">
        <v>130</v>
      </c>
      <c r="C22" s="211" t="s">
        <v>131</v>
      </c>
      <c r="D22" s="203">
        <v>1.03</v>
      </c>
      <c r="E22" s="203">
        <v>1.03</v>
      </c>
      <c r="F22" s="203">
        <v>1.02</v>
      </c>
      <c r="G22" s="203">
        <v>1.03</v>
      </c>
      <c r="H22" s="203">
        <v>1.01</v>
      </c>
      <c r="I22" s="203">
        <v>0.93</v>
      </c>
      <c r="J22" s="203">
        <v>0.94</v>
      </c>
      <c r="K22" s="204">
        <f t="shared" si="1"/>
        <v>1</v>
      </c>
      <c r="L22" s="195" t="s">
        <v>95</v>
      </c>
      <c r="M22" s="204">
        <f>MAX(D22:J22)</f>
        <v>1.03</v>
      </c>
      <c r="N22" s="205" t="s">
        <v>252</v>
      </c>
      <c r="O22" s="98" t="s">
        <v>251</v>
      </c>
      <c r="P22" s="195"/>
    </row>
    <row r="29" spans="1:16">
      <c r="M29" s="212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9F17A1AAD82E4BA87BC928D2D84A6A" ma:contentTypeVersion="13" ma:contentTypeDescription="Ein neues Dokument erstellen." ma:contentTypeScope="" ma:versionID="b3a685cc87bf8d9b838e683a513f80bc">
  <xsd:schema xmlns:xsd="http://www.w3.org/2001/XMLSchema" xmlns:xs="http://www.w3.org/2001/XMLSchema" xmlns:p="http://schemas.microsoft.com/office/2006/metadata/properties" xmlns:ns2="8231fc12-b921-4fbe-b237-73f918a9d213" xmlns:ns3="eaf009bd-9a77-49f3-bb72-158718fbd818" targetNamespace="http://schemas.microsoft.com/office/2006/metadata/properties" ma:root="true" ma:fieldsID="231bf533386ccc95e60628e1f4c0e1e4" ns2:_="" ns3:_="">
    <xsd:import namespace="8231fc12-b921-4fbe-b237-73f918a9d213"/>
    <xsd:import namespace="eaf009bd-9a77-49f3-bb72-158718fbd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1fc12-b921-4fbe-b237-73f918a9d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716850eb-ef52-4075-9f60-04d89ee610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09bd-9a77-49f3-bb72-158718fbd81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f829ce9-633d-4739-b479-157e2ed2b0d1}" ma:internalName="TaxCatchAll" ma:showField="CatchAllData" ma:web="eaf009bd-9a77-49f3-bb72-158718fbd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31fc12-b921-4fbe-b237-73f918a9d213">
      <Terms xmlns="http://schemas.microsoft.com/office/infopath/2007/PartnerControls"/>
    </lcf76f155ced4ddcb4097134ff3c332f>
    <TaxCatchAll xmlns="eaf009bd-9a77-49f3-bb72-158718fbd818" xsi:nil="true"/>
  </documentManagement>
</p:properties>
</file>

<file path=customXml/itemProps1.xml><?xml version="1.0" encoding="utf-8"?>
<ds:datastoreItem xmlns:ds="http://schemas.openxmlformats.org/officeDocument/2006/customXml" ds:itemID="{2121C246-CF74-4348-8E36-101CFB027EC7}"/>
</file>

<file path=customXml/itemProps2.xml><?xml version="1.0" encoding="utf-8"?>
<ds:datastoreItem xmlns:ds="http://schemas.openxmlformats.org/officeDocument/2006/customXml" ds:itemID="{952AD98C-E4B1-4975-9A92-37B5F2FD59F7}"/>
</file>

<file path=customXml/itemProps3.xml><?xml version="1.0" encoding="utf-8"?>
<ds:datastoreItem xmlns:ds="http://schemas.openxmlformats.org/officeDocument/2006/customXml" ds:itemID="{9EF990B0-DF64-4E13-97A6-629D6510DFE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Schwamm Anton</cp:lastModifiedBy>
  <cp:lastPrinted>2020-09-22T08:08:59Z</cp:lastPrinted>
  <dcterms:created xsi:type="dcterms:W3CDTF">2015-01-15T05:25:41Z</dcterms:created>
  <dcterms:modified xsi:type="dcterms:W3CDTF">2025-03-18T09:12:42Z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ATEV-DMS_RA_REGISTER_NR">
    <vt:lpwstr>03717-06</vt:lpwstr>
  </property>
  <property fmtid="{D5CDD505-2E9C-101B-9397-08002B2CF9AE}" pid="4" name="DATEV-DMS_DOKU_NR">
    <vt:lpwstr>2780500</vt:lpwstr>
  </property>
  <property fmtid="{D5CDD505-2E9C-101B-9397-08002B2CF9AE}" pid="5" name="DATEV-DMS_MANDANT_NR">
    <vt:lpwstr>59999</vt:lpwstr>
  </property>
  <property fmtid="{D5CDD505-2E9C-101B-9397-08002B2CF9AE}" pid="6" name="DATEV-DMS_MANDANT_BEZ">
    <vt:lpwstr>BBH Kanzleiverwaltung (intern)</vt:lpwstr>
  </property>
  <property fmtid="{D5CDD505-2E9C-101B-9397-08002B2CF9AE}" pid="7" name="ContentTypeId">
    <vt:lpwstr>0x010100099F17A1AAD82E4BA87BC928D2D84A6A</vt:lpwstr>
  </property>
</Properties>
</file>